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20670" windowHeight="11700" tabRatio="730" activeTab="0"/>
  </bookViews>
  <sheets>
    <sheet name="Бюджет расходов" sheetId="1" r:id="rId1"/>
    <sheet name="Бюджет доходов" sheetId="2" r:id="rId2"/>
    <sheet name="ФЭО" sheetId="3" r:id="rId3"/>
    <sheet name="Столбы на пож. водоемах" sheetId="4" r:id="rId4"/>
    <sheet name="Освещение Юг въезд" sheetId="5" r:id="rId5"/>
    <sheet name="Монтаж забора на въезде ЮГ" sheetId="6" r:id="rId6"/>
    <sheet name="Озеленение" sheetId="7" r:id="rId7"/>
  </sheets>
  <definedNames>
    <definedName name="_xlnm._FilterDatabase" localSheetId="1" hidden="1">'Бюджет доходов'!$A$8:$M$14</definedName>
    <definedName name="OLE_LINK1" localSheetId="0">'Бюджет расходов'!$C$16</definedName>
    <definedName name="_xlnm.Print_Area" localSheetId="1">'Бюджет доходов'!$A$1:$M$28</definedName>
    <definedName name="_xlnm.Print_Area" localSheetId="0">'Бюджет расходов'!$A$1:$G$41</definedName>
    <definedName name="_xlnm.Print_Area" localSheetId="2">'ФЭО'!#REF!</definedName>
  </definedNames>
  <calcPr fullCalcOnLoad="1"/>
</workbook>
</file>

<file path=xl/sharedStrings.xml><?xml version="1.0" encoding="utf-8"?>
<sst xmlns="http://schemas.openxmlformats.org/spreadsheetml/2006/main" count="238" uniqueCount="156">
  <si>
    <t>ОПЛАТА ТРУДА (штатное расписание)</t>
  </si>
  <si>
    <t>НАЛОГИ С ФОТ</t>
  </si>
  <si>
    <t>ФИНАНСОВЫЕ ЗАТРАТЫ</t>
  </si>
  <si>
    <t>1.1.</t>
  </si>
  <si>
    <t>1.4.</t>
  </si>
  <si>
    <t>а.</t>
  </si>
  <si>
    <t>б.</t>
  </si>
  <si>
    <t>2.1.</t>
  </si>
  <si>
    <t>Вывоз мусора</t>
  </si>
  <si>
    <t>1.6.</t>
  </si>
  <si>
    <t>Административные и офисные расходы</t>
  </si>
  <si>
    <t>ПРОЧИЕ РАСХОДЫ</t>
  </si>
  <si>
    <t>РКО, комиссии банка</t>
  </si>
  <si>
    <t>ИТОГО</t>
  </si>
  <si>
    <t>ВСЕГО</t>
  </si>
  <si>
    <t>ЕСН</t>
  </si>
  <si>
    <t>ИТОГО ДОХОДЫ:</t>
  </si>
  <si>
    <t>Канц. Товары</t>
  </si>
  <si>
    <t>Почтовые расходы</t>
  </si>
  <si>
    <t>ДОГОВОРНЫЕ ОБЯЗАТЕЛЬСТВА (постоянные и разовые договоры)</t>
  </si>
  <si>
    <t>Статья 1. РАСХОДЫ ИЗ ЧЛЕНСКИХ ВЗНОСОВ</t>
  </si>
  <si>
    <t>1.3.</t>
  </si>
  <si>
    <t>Статья 2. РАСХОДЫ ИЗ ЦЕЛЕВЫХ ВЗНОСОВ</t>
  </si>
  <si>
    <t>Неиспользованная сумма полученных пеней по судебным делам</t>
  </si>
  <si>
    <t>Судебные, Нотариальные, юридические расходы (услуги юриста, арбитражные суды, прокуратура), сборы, гос. пошлины</t>
  </si>
  <si>
    <t xml:space="preserve">Председатель правления </t>
  </si>
  <si>
    <t xml:space="preserve">бухгалтер </t>
  </si>
  <si>
    <t>,</t>
  </si>
  <si>
    <t>Статья 1. ЕЖЕМЕСЯЧНЫЕ ВЗНОСЫ ЧЛЕНОВ И ИНДИВИДУАЛОВ</t>
  </si>
  <si>
    <t>Неиспользованный целевой взнос на подготовку ППиЗТ и ПМТ ( остаток вступительных и инфраструктурных взносов)  за предыдущий период</t>
  </si>
  <si>
    <t>Просыпка дорог песком в случае обледенения (2 раза за сезон)</t>
  </si>
  <si>
    <t>Услуги связи, в т.ч.шлагбаумы</t>
  </si>
  <si>
    <t>Обустройство и содержание дорог</t>
  </si>
  <si>
    <t>*</t>
  </si>
  <si>
    <t>Непредвиденные расходы на содержание ИОП, в том числе расходы в виде пеней, штрафов и иных санкций (государтсвенные структуры)</t>
  </si>
  <si>
    <t>1.2.</t>
  </si>
  <si>
    <t>Статья 2. ЦЕЛЕВЫЕ ВЗНОСЫ</t>
  </si>
  <si>
    <t>Статья 3. ПРОЧИЕ ПОСТУПЛЕНИЯ</t>
  </si>
  <si>
    <t xml:space="preserve">Оплата электроэнергии (общее потребление СНТ) </t>
  </si>
  <si>
    <t> •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Федерации"; </t>
  </si>
  <si>
    <t>Финансово-экономическое обоснование размера взносов</t>
  </si>
  <si>
    <t>30,2% Налоговая ставка</t>
  </si>
  <si>
    <t>700р/мес по договору</t>
  </si>
  <si>
    <t>сайт (750р/мес), домен- тариф (1200р/год), Google-диск 139 р/месяц</t>
  </si>
  <si>
    <t>Тарифы Почты РФ</t>
  </si>
  <si>
    <t>ХОЗЯЙСТВЕННЫЕ РАСХОДЫ СНТ</t>
  </si>
  <si>
    <t>Тариф Системного администратора.</t>
  </si>
  <si>
    <t>Тарифы  (ГУДСП, частные организации) от 19000 до 21000 р.</t>
  </si>
  <si>
    <t>Необходимость введения данной статьи расходов вызвана низкой собираемостью взносов и платежей. Проект сметы и расчет взносов сделан при 100% оплате. К сожалению, не все садоводы являются добросовестными плательщиками.</t>
  </si>
  <si>
    <t>Итого работы+материалы+трансп. и накл. расходы</t>
  </si>
  <si>
    <t>Транспортыне и накладные расходы:</t>
  </si>
  <si>
    <t>Итого материалов:</t>
  </si>
  <si>
    <t>шт.</t>
  </si>
  <si>
    <t>Столб для забора 50х50х1,5 мм 3 м зеленый RAL 6005</t>
  </si>
  <si>
    <t>Материалы</t>
  </si>
  <si>
    <t>Итого работ:</t>
  </si>
  <si>
    <t>Работы</t>
  </si>
  <si>
    <t>Стоимость</t>
  </si>
  <si>
    <t>Цена</t>
  </si>
  <si>
    <t>Кол-во</t>
  </si>
  <si>
    <t>Ед.изм.</t>
  </si>
  <si>
    <t xml:space="preserve">Наименование </t>
  </si>
  <si>
    <t>№ п/п</t>
  </si>
  <si>
    <t>Устройство заездов на 6 площадок для пожарных водоемов</t>
  </si>
  <si>
    <t>ИТОГО РАБОТЫ + МАТЕРИАЛЫ+Расходные материалы:</t>
  </si>
  <si>
    <t>ИТОГО МАТЕРИАЛОВ:</t>
  </si>
  <si>
    <t>компл.</t>
  </si>
  <si>
    <t>МАТЕРИАЛЫ</t>
  </si>
  <si>
    <t>ИТОГО РАБОТ:</t>
  </si>
  <si>
    <t>усл.</t>
  </si>
  <si>
    <t>РАБОТЫ</t>
  </si>
  <si>
    <t>Стоимость (руб.)</t>
  </si>
  <si>
    <t>Цена (руб.)</t>
  </si>
  <si>
    <t>Единицы</t>
  </si>
  <si>
    <t>Наименование</t>
  </si>
  <si>
    <t>Светильник светодиодный уличный ДКУ-50вт 6400К IP65 (или аналог)</t>
  </si>
  <si>
    <t>м.пог</t>
  </si>
  <si>
    <t>Закупка, установка опоры для освещения контейнерной площадки, шлагбаума Юг.</t>
  </si>
  <si>
    <t>Опора СВ 95-2 ЖБ</t>
  </si>
  <si>
    <t xml:space="preserve">Доставка и установка опоры </t>
  </si>
  <si>
    <t>Прокладка и монтаж кабеля, работа экскаватора</t>
  </si>
  <si>
    <t>смен.</t>
  </si>
  <si>
    <t xml:space="preserve">Монтаж светильников на опору, коммутация </t>
  </si>
  <si>
    <t>Кабель ВВГ-НГ 2х1,5 или аналог</t>
  </si>
  <si>
    <t>Калькуляция "Освещение въезда ЮГ". 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</si>
  <si>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Секция заборная 3D 2030х2500 мм d3,5 мм ячейка 55х200 мм</t>
  </si>
  <si>
    <t>Комплектующие, крепеж</t>
  </si>
  <si>
    <t>Монтаж секционного забора</t>
  </si>
  <si>
    <t>Доставка</t>
  </si>
  <si>
    <t xml:space="preserve">Монтаж столбов </t>
  </si>
  <si>
    <t>Ель обыкновенная, 1,00-2,00 м.</t>
  </si>
  <si>
    <t xml:space="preserve">Грунт плодородный  </t>
  </si>
  <si>
    <t>Прайс: Питомник ЭкоПлант</t>
  </si>
  <si>
    <t>Прайс: СТД "Петрович"</t>
  </si>
  <si>
    <t>КП Прогресс-Сервис</t>
  </si>
  <si>
    <t>Прайс: "Электрика Дешево", "Минимакс", "ЭТМ"</t>
  </si>
  <si>
    <t>КП   ИП Пушкарев</t>
  </si>
  <si>
    <t>Прайс: "СТД Петрович"</t>
  </si>
  <si>
    <t>Монтаж забора на въезде ЮГ</t>
  </si>
  <si>
    <t>Калькуляция "Монтаж забора на въезде ЮГ".  КП "Прогресс Сервис" Стоимость материалов по прайсу компаний "СТД Петрович" https://petrovich.ru/</t>
  </si>
  <si>
    <t>Настоящее финансово-экономическое обоснование является неотъемлемой частью приходно-расходной сметы СНТ "Порзолово" на 2022-2023 год, подготовлено в соответствии с:</t>
  </si>
  <si>
    <t>• Анализом хозяйственной деятельности СНТ «Порзолово» за 2021 год;</t>
  </si>
  <si>
    <t>• Конъюнктурного анализа цен на товары и услуги по итогам расходов за 2021 год. </t>
  </si>
  <si>
    <t>на 2022 - 2023 гг. к  смете  Cадоводческого некоммерческого товарищества "Порзолово"</t>
  </si>
  <si>
    <t>Покос травы на землях общего пользования в весенне-летний период   (2 раза * 17 соток ) 6 смен*7часов</t>
  </si>
  <si>
    <t>Чистка дорог в зимнее время. Согласно периоду 2021-2022, чистка снега производилась 7 раз</t>
  </si>
  <si>
    <r>
      <t>Неиспользованная сумма полученных цел взносов по /ПТ Ленэнерго</t>
    </r>
    <r>
      <rPr>
        <b/>
        <sz val="11"/>
        <color indexed="8"/>
        <rFont val="Calibri"/>
        <family val="2"/>
      </rPr>
      <t xml:space="preserve"> 2-я очередь и 4-я очередь</t>
    </r>
  </si>
  <si>
    <t xml:space="preserve">Озелениение территории СНТ </t>
  </si>
  <si>
    <t xml:space="preserve">Калькуляци "Озеленение" </t>
  </si>
  <si>
    <t>Неиспользованные средства с продажи участка 47:14:0302002:198</t>
  </si>
  <si>
    <t xml:space="preserve">Задолженность по членским взносам  / Задолженность граждан, ведущих садоводство в инд. порядке </t>
  </si>
  <si>
    <t>Задолженность членов и индивидуалов по целевым взносам (обустройство и содержание дороги)</t>
  </si>
  <si>
    <t>Задолженность членов и индивидуалов по целевым взносам (ТП ЛЭ)</t>
  </si>
  <si>
    <t>5000р/мес. , согласно калькулятору потребления энергии  https://www.calculat.org/ru</t>
  </si>
  <si>
    <t>Оплата согласно тарифам Регионального оператора для СНТ 7500р/мес, ООО "Экопроекты" ежеквартальное ведение журнала учета мусора 1100р / квартал, годовая отчетность по мусору 2200 р/ Услуга, ведение региональго кадастра отходов 3200 р / Услуга</t>
  </si>
  <si>
    <t xml:space="preserve">Стоимость услуги согласно КП "Прогресс-Сервис", 8000р./смена </t>
  </si>
  <si>
    <t xml:space="preserve">Очистка дорог от снега. Цены рыночные, устанавливаются исполнителем самостоятельно. Планируемая стоимость за сезон  ~ 10 раз по 10 000 рублей </t>
  </si>
  <si>
    <t>Обновление программы 1С - 2 раза в год</t>
  </si>
  <si>
    <t>Монтаж столбов на пожарных водоемах</t>
  </si>
  <si>
    <t xml:space="preserve">Калькуляци "Столбы  на пожарных водоемах" </t>
  </si>
  <si>
    <t>Билайн, Тариф "Яркое решение за 600"- 2 шт., "Телематика"(шлагбаумы)-2 шт.</t>
  </si>
  <si>
    <t>Обслуживание электросетевого хозяйства (замена ламп, оплата работ электриков)</t>
  </si>
  <si>
    <t>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</si>
  <si>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Резервный фонд</t>
  </si>
  <si>
    <t xml:space="preserve">Статья 4. Задолженность по взносам за предшествующий периоды (Данные на 28.02.2022 с учетом начисления за февраль 2022г) </t>
  </si>
  <si>
    <t xml:space="preserve">НАКОПЛЕНИЯ </t>
  </si>
  <si>
    <t>Статья 3. Прочие расходы вне основных взносов</t>
  </si>
  <si>
    <t>Неиспользованная сумма полученных цел взносов по /ПТ Ленэнерго 2-я очередь и 4-я очередь</t>
  </si>
  <si>
    <r>
      <t xml:space="preserve">Неиспользованные целевые взносы за предыдущий период </t>
    </r>
    <r>
      <rPr>
        <b/>
        <sz val="12"/>
        <color indexed="8"/>
        <rFont val="Calibri"/>
        <family val="2"/>
      </rPr>
      <t xml:space="preserve"> на имущество общего пользования </t>
    </r>
  </si>
  <si>
    <t>Резервный фонд (Задолженность по членским взносам  / Задолженность граждан, ведущих садоводство в инд. Порядке)</t>
  </si>
  <si>
    <t>Оплата согласно договорным обязтельствам с ЛенЭнерго по подключению частных земельных участков</t>
  </si>
  <si>
    <t>Остаток на р/счете</t>
  </si>
  <si>
    <t>50000р/мес</t>
  </si>
  <si>
    <t>Согласно расходам за 2021 год.*2, в связи со значительным удорожанием канцелярской продукции с марта 2022</t>
  </si>
  <si>
    <t>Статья 5. Остаток средств на расч. Счете на 27 мая 2022г</t>
  </si>
  <si>
    <t>Неиспользованные средства по взносам  (Данные на 27.05.2022) остаток денеж. средств на Р/сч. В т .ч.</t>
  </si>
  <si>
    <t>Неиспользованные членские взносы за предыдущие периоды до 2022 года</t>
  </si>
  <si>
    <t>проверить, включены ли долги за 2022 год с марта по июнь?</t>
  </si>
  <si>
    <t>НАЧИСЛЕНИЕ с 01.06.22 по 28.02.23</t>
  </si>
  <si>
    <t>проверить</t>
  </si>
  <si>
    <t xml:space="preserve">Резерв денежных средств на случай необходимости подсыпки дорожного покрытия. Накопления прошлых лет </t>
  </si>
  <si>
    <t>Утверждено Решением очередного общего собрания от «04» июня 2022 года. </t>
  </si>
  <si>
    <t>в.</t>
  </si>
  <si>
    <t xml:space="preserve">Резервный фонд Обустройство и содержание дорог </t>
  </si>
  <si>
    <t>Задолженность членов и индивидуалов по целевым взносам за предыдущие периоды</t>
  </si>
  <si>
    <t>при планировани сметы невозможно предусмотреть все затраты, которые могут возникнуть впоследствии. К данной статье применен коэффициент 4.42% от запланированных расходов.</t>
  </si>
  <si>
    <t>Авансовые членские взносы внесенные собственника для оплаты взносы на будующие платежи за 2022-2023 финансовый период (в итоговых доходах не суммируется)</t>
  </si>
  <si>
    <t>Строительство пожарных колодцев 181,82р./с сотки участка собственника, срок оплаты до 31.07.2022</t>
  </si>
  <si>
    <t>Выборка грунта, посадка деревьев.</t>
  </si>
  <si>
    <t>18000р/мес</t>
  </si>
  <si>
    <r>
      <t>Выплата зарплаты председателю и бухгалтеру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>с учетом увеличения согласно предложений Общего Собрания ПРОТОКОЛ № 23 от 13.03.2022</t>
    </r>
  </si>
  <si>
    <t>Бухгалтер</t>
  </si>
  <si>
    <t>БЮДЖЕТ ДОХОДОВ на период с 01.06.2022 по 28.02.2023 года (на 9 месяцев)</t>
  </si>
  <si>
    <t>БЮДЖЕТ РАСХОДОВ на период с 01.06.2022 по 28.02.2023 года (на 9 месяцев)</t>
  </si>
  <si>
    <t>Взносы 59,08 р.в месяц/ с сотки участка собственника (2079,07 сот.), срок оплаты до 15 числа каждого месяца</t>
  </si>
  <si>
    <r>
      <t xml:space="preserve">Поступление задолженностей за предыдущие периоды, </t>
    </r>
    <r>
      <rPr>
        <i/>
        <sz val="11"/>
        <color indexed="10"/>
        <rFont val="Calibri"/>
        <family val="2"/>
      </rPr>
      <t>в расчете взносов текущего периода не учитываются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</si>
</sst>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_-* #,##0.00[$р.-419]_-;\-* #,##0.00[$р.-419]_-;_-* &quot;-&quot;??[$р.-419]_-;_-@_-"/>
    <numFmt numFmtId="167" formatCode="#,##0.00_ ;[Red]\-#,##0.00\ "/>
    <numFmt numFmtId="168" formatCode="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i/>
      <sz val="12"/>
      <color indexed="56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3" tint="-0.4999699890613556"/>
      <name val="Calibri"/>
      <family val="2"/>
    </font>
    <font>
      <sz val="12"/>
      <color theme="1"/>
      <name val="Calibri"/>
      <family val="2"/>
    </font>
    <font>
      <b/>
      <i/>
      <sz val="12"/>
      <color theme="3" tint="-0.4999699890613556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222222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3F8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>
        <color rgb="FFCED3F1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165" fontId="74" fillId="0" borderId="10" xfId="0" applyNumberFormat="1" applyFont="1" applyBorder="1" applyAlignment="1">
      <alignment horizontal="center"/>
    </xf>
    <xf numFmtId="165" fontId="7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6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5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77" fillId="33" borderId="20" xfId="0" applyFont="1" applyFill="1" applyBorder="1" applyAlignment="1">
      <alignment horizontal="right"/>
    </xf>
    <xf numFmtId="0" fontId="77" fillId="33" borderId="21" xfId="0" applyFont="1" applyFill="1" applyBorder="1" applyAlignment="1">
      <alignment horizontal="right"/>
    </xf>
    <xf numFmtId="3" fontId="64" fillId="0" borderId="21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64" fillId="0" borderId="0" xfId="0" applyNumberFormat="1" applyFont="1" applyBorder="1" applyAlignment="1">
      <alignment horizontal="center"/>
    </xf>
    <xf numFmtId="166" fontId="64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3" fontId="78" fillId="0" borderId="0" xfId="0" applyNumberFormat="1" applyFont="1" applyBorder="1" applyAlignment="1">
      <alignment horizontal="left" wrapText="1"/>
    </xf>
    <xf numFmtId="3" fontId="78" fillId="0" borderId="0" xfId="0" applyNumberFormat="1" applyFont="1" applyBorder="1" applyAlignment="1">
      <alignment horizontal="left" vertical="center" wrapText="1"/>
    </xf>
    <xf numFmtId="3" fontId="79" fillId="0" borderId="0" xfId="0" applyNumberFormat="1" applyFont="1" applyBorder="1" applyAlignment="1">
      <alignment horizontal="left" wrapText="1"/>
    </xf>
    <xf numFmtId="0" fontId="78" fillId="0" borderId="18" xfId="0" applyFont="1" applyBorder="1" applyAlignment="1">
      <alignment horizontal="left" wrapText="1"/>
    </xf>
    <xf numFmtId="3" fontId="79" fillId="0" borderId="21" xfId="0" applyNumberFormat="1" applyFont="1" applyBorder="1" applyAlignment="1">
      <alignment horizontal="left" wrapText="1"/>
    </xf>
    <xf numFmtId="3" fontId="79" fillId="0" borderId="0" xfId="0" applyNumberFormat="1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3" fontId="79" fillId="0" borderId="21" xfId="0" applyNumberFormat="1" applyFont="1" applyBorder="1" applyAlignment="1">
      <alignment horizontal="left" vertical="center" wrapText="1"/>
    </xf>
    <xf numFmtId="0" fontId="80" fillId="0" borderId="0" xfId="0" applyFont="1" applyAlignment="1">
      <alignment/>
    </xf>
    <xf numFmtId="0" fontId="8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64" fillId="34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64" fillId="0" borderId="23" xfId="0" applyFont="1" applyBorder="1" applyAlignment="1">
      <alignment/>
    </xf>
    <xf numFmtId="0" fontId="64" fillId="0" borderId="24" xfId="0" applyFont="1" applyBorder="1" applyAlignment="1">
      <alignment/>
    </xf>
    <xf numFmtId="0" fontId="64" fillId="0" borderId="25" xfId="0" applyFont="1" applyBorder="1" applyAlignment="1">
      <alignment/>
    </xf>
    <xf numFmtId="165" fontId="64" fillId="0" borderId="0" xfId="0" applyNumberFormat="1" applyFont="1" applyAlignment="1">
      <alignment horizontal="center"/>
    </xf>
    <xf numFmtId="165" fontId="81" fillId="13" borderId="10" xfId="0" applyNumberFormat="1" applyFont="1" applyFill="1" applyBorder="1" applyAlignment="1">
      <alignment horizontal="center" vertical="center"/>
    </xf>
    <xf numFmtId="165" fontId="81" fillId="13" borderId="11" xfId="0" applyNumberFormat="1" applyFont="1" applyFill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6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2" fillId="4" borderId="22" xfId="0" applyNumberFormat="1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167" fontId="83" fillId="16" borderId="22" xfId="54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64" fillId="0" borderId="15" xfId="0" applyFont="1" applyFill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 horizontal="left"/>
    </xf>
    <xf numFmtId="0" fontId="32" fillId="0" borderId="18" xfId="0" applyFont="1" applyBorder="1" applyAlignment="1">
      <alignment/>
    </xf>
    <xf numFmtId="3" fontId="32" fillId="0" borderId="18" xfId="0" applyNumberFormat="1" applyFont="1" applyBorder="1" applyAlignment="1">
      <alignment horizontal="center"/>
    </xf>
    <xf numFmtId="166" fontId="32" fillId="0" borderId="18" xfId="0" applyNumberFormat="1" applyFont="1" applyBorder="1" applyAlignment="1">
      <alignment horizontal="center"/>
    </xf>
    <xf numFmtId="3" fontId="32" fillId="0" borderId="18" xfId="0" applyNumberFormat="1" applyFont="1" applyBorder="1" applyAlignment="1">
      <alignment horizontal="left" wrapText="1"/>
    </xf>
    <xf numFmtId="3" fontId="32" fillId="0" borderId="18" xfId="0" applyNumberFormat="1" applyFont="1" applyBorder="1" applyAlignment="1">
      <alignment horizontal="left" vertical="center" wrapText="1"/>
    </xf>
    <xf numFmtId="0" fontId="33" fillId="0" borderId="0" xfId="0" applyFont="1" applyAlignment="1">
      <alignment/>
    </xf>
    <xf numFmtId="10" fontId="75" fillId="0" borderId="0" xfId="0" applyNumberFormat="1" applyFont="1" applyFill="1" applyBorder="1" applyAlignment="1">
      <alignment horizontal="left"/>
    </xf>
    <xf numFmtId="165" fontId="75" fillId="0" borderId="26" xfId="0" applyNumberFormat="1" applyFont="1" applyFill="1" applyBorder="1" applyAlignment="1">
      <alignment horizontal="center"/>
    </xf>
    <xf numFmtId="0" fontId="84" fillId="0" borderId="23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165" fontId="0" fillId="0" borderId="26" xfId="0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167" fontId="35" fillId="0" borderId="22" xfId="54" applyNumberFormat="1" applyFont="1" applyFill="1" applyBorder="1" applyAlignment="1">
      <alignment horizontal="right" vertical="center"/>
      <protection/>
    </xf>
    <xf numFmtId="2" fontId="80" fillId="0" borderId="0" xfId="0" applyNumberFormat="1" applyFont="1" applyAlignment="1">
      <alignment/>
    </xf>
    <xf numFmtId="167" fontId="35" fillId="16" borderId="22" xfId="54" applyNumberFormat="1" applyFont="1" applyFill="1" applyBorder="1" applyAlignment="1">
      <alignment horizontal="right" vertical="center"/>
      <protection/>
    </xf>
    <xf numFmtId="0" fontId="84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3" fontId="78" fillId="0" borderId="13" xfId="0" applyNumberFormat="1" applyFont="1" applyFill="1" applyBorder="1" applyAlignment="1">
      <alignment horizontal="left" wrapText="1"/>
    </xf>
    <xf numFmtId="3" fontId="78" fillId="0" borderId="13" xfId="0" applyNumberFormat="1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horizontal="right"/>
    </xf>
    <xf numFmtId="0" fontId="64" fillId="0" borderId="15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84" fillId="0" borderId="0" xfId="0" applyFont="1" applyFill="1" applyBorder="1" applyAlignment="1">
      <alignment/>
    </xf>
    <xf numFmtId="0" fontId="77" fillId="34" borderId="22" xfId="0" applyFont="1" applyFill="1" applyBorder="1" applyAlignment="1">
      <alignment horizontal="right"/>
    </xf>
    <xf numFmtId="4" fontId="85" fillId="4" borderId="28" xfId="54" applyNumberFormat="1" applyFont="1" applyFill="1" applyBorder="1" applyAlignment="1">
      <alignment horizontal="right" vertical="center"/>
      <protection/>
    </xf>
    <xf numFmtId="0" fontId="86" fillId="0" borderId="13" xfId="0" applyFont="1" applyBorder="1" applyAlignment="1">
      <alignment horizontal="left"/>
    </xf>
    <xf numFmtId="165" fontId="75" fillId="34" borderId="10" xfId="0" applyNumberFormat="1" applyFont="1" applyFill="1" applyBorder="1" applyAlignment="1">
      <alignment horizontal="center"/>
    </xf>
    <xf numFmtId="165" fontId="75" fillId="34" borderId="11" xfId="0" applyNumberFormat="1" applyFont="1" applyFill="1" applyBorder="1" applyAlignment="1">
      <alignment horizontal="center"/>
    </xf>
    <xf numFmtId="165" fontId="75" fillId="0" borderId="10" xfId="0" applyNumberFormat="1" applyFont="1" applyBorder="1" applyAlignment="1">
      <alignment horizontal="center"/>
    </xf>
    <xf numFmtId="165" fontId="75" fillId="0" borderId="10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0" fontId="87" fillId="0" borderId="15" xfId="0" applyFont="1" applyBorder="1" applyAlignment="1">
      <alignment/>
    </xf>
    <xf numFmtId="0" fontId="0" fillId="0" borderId="0" xfId="0" applyBorder="1" applyAlignment="1">
      <alignment/>
    </xf>
    <xf numFmtId="165" fontId="0" fillId="0" borderId="16" xfId="0" applyNumberFormat="1" applyBorder="1" applyAlignment="1">
      <alignment horizontal="center"/>
    </xf>
    <xf numFmtId="165" fontId="64" fillId="0" borderId="16" xfId="0" applyNumberFormat="1" applyFont="1" applyBorder="1" applyAlignment="1">
      <alignment horizontal="center"/>
    </xf>
    <xf numFmtId="0" fontId="75" fillId="0" borderId="29" xfId="0" applyFont="1" applyFill="1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165" fontId="75" fillId="0" borderId="21" xfId="0" applyNumberFormat="1" applyFont="1" applyFill="1" applyBorder="1" applyAlignment="1">
      <alignment/>
    </xf>
    <xf numFmtId="0" fontId="75" fillId="0" borderId="31" xfId="0" applyFont="1" applyBorder="1" applyAlignment="1">
      <alignment/>
    </xf>
    <xf numFmtId="0" fontId="75" fillId="0" borderId="3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75" fillId="0" borderId="31" xfId="0" applyFont="1" applyBorder="1" applyAlignment="1">
      <alignment vertical="center"/>
    </xf>
    <xf numFmtId="0" fontId="75" fillId="0" borderId="32" xfId="0" applyFont="1" applyBorder="1" applyAlignment="1">
      <alignment/>
    </xf>
    <xf numFmtId="0" fontId="75" fillId="0" borderId="32" xfId="0" applyFont="1" applyFill="1" applyBorder="1" applyAlignment="1">
      <alignment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75" fillId="0" borderId="32" xfId="0" applyFont="1" applyFill="1" applyBorder="1" applyAlignment="1">
      <alignment wrapText="1"/>
    </xf>
    <xf numFmtId="0" fontId="75" fillId="0" borderId="32" xfId="0" applyFont="1" applyFill="1" applyBorder="1" applyAlignment="1">
      <alignment horizontal="left" wrapText="1"/>
    </xf>
    <xf numFmtId="2" fontId="75" fillId="0" borderId="33" xfId="0" applyNumberFormat="1" applyFont="1" applyFill="1" applyBorder="1" applyAlignment="1">
      <alignment horizontal="center" vertical="top" wrapText="1"/>
    </xf>
    <xf numFmtId="2" fontId="75" fillId="0" borderId="34" xfId="0" applyNumberFormat="1" applyFont="1" applyFill="1" applyBorder="1" applyAlignment="1">
      <alignment horizontal="center" vertical="top" wrapText="1"/>
    </xf>
    <xf numFmtId="165" fontId="75" fillId="0" borderId="35" xfId="0" applyNumberFormat="1" applyFont="1" applyFill="1" applyBorder="1" applyAlignment="1">
      <alignment horizontal="center"/>
    </xf>
    <xf numFmtId="2" fontId="75" fillId="0" borderId="36" xfId="0" applyNumberFormat="1" applyFont="1" applyBorder="1" applyAlignment="1">
      <alignment horizontal="center"/>
    </xf>
    <xf numFmtId="0" fontId="75" fillId="0" borderId="37" xfId="0" applyFont="1" applyFill="1" applyBorder="1" applyAlignment="1">
      <alignment/>
    </xf>
    <xf numFmtId="0" fontId="75" fillId="0" borderId="37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32" xfId="0" applyFont="1" applyBorder="1" applyAlignment="1">
      <alignment/>
    </xf>
    <xf numFmtId="0" fontId="0" fillId="0" borderId="32" xfId="0" applyBorder="1" applyAlignment="1">
      <alignment/>
    </xf>
    <xf numFmtId="0" fontId="39" fillId="0" borderId="32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4" fontId="88" fillId="0" borderId="32" xfId="0" applyNumberFormat="1" applyFont="1" applyBorder="1" applyAlignment="1">
      <alignment horizontal="center" vertical="center"/>
    </xf>
    <xf numFmtId="4" fontId="89" fillId="0" borderId="32" xfId="0" applyNumberFormat="1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 wrapText="1"/>
    </xf>
    <xf numFmtId="0" fontId="91" fillId="0" borderId="32" xfId="0" applyFont="1" applyBorder="1" applyAlignment="1">
      <alignment vertical="center" wrapText="1"/>
    </xf>
    <xf numFmtId="0" fontId="90" fillId="36" borderId="3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0" fillId="0" borderId="32" xfId="0" applyFont="1" applyBorder="1" applyAlignment="1">
      <alignment horizontal="left" vertical="center" wrapText="1"/>
    </xf>
    <xf numFmtId="0" fontId="81" fillId="0" borderId="0" xfId="0" applyFont="1" applyAlignment="1">
      <alignment horizontal="center"/>
    </xf>
    <xf numFmtId="165" fontId="75" fillId="0" borderId="39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wrapText="1"/>
    </xf>
    <xf numFmtId="0" fontId="64" fillId="0" borderId="40" xfId="0" applyFont="1" applyFill="1" applyBorder="1" applyAlignment="1">
      <alignment/>
    </xf>
    <xf numFmtId="0" fontId="4" fillId="0" borderId="3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4" fillId="0" borderId="41" xfId="0" applyFont="1" applyBorder="1" applyAlignment="1">
      <alignment/>
    </xf>
    <xf numFmtId="0" fontId="64" fillId="0" borderId="42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43" xfId="0" applyFont="1" applyBorder="1" applyAlignment="1">
      <alignment/>
    </xf>
    <xf numFmtId="165" fontId="92" fillId="4" borderId="44" xfId="0" applyNumberFormat="1" applyFont="1" applyFill="1" applyBorder="1" applyAlignment="1">
      <alignment horizontal="center"/>
    </xf>
    <xf numFmtId="0" fontId="75" fillId="0" borderId="32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left" vertical="top" wrapText="1"/>
    </xf>
    <xf numFmtId="0" fontId="75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horizontal="left" vertical="top" wrapText="1"/>
    </xf>
    <xf numFmtId="165" fontId="75" fillId="0" borderId="36" xfId="0" applyNumberFormat="1" applyFont="1" applyFill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75" fillId="0" borderId="29" xfId="0" applyFont="1" applyBorder="1" applyAlignment="1">
      <alignment wrapText="1"/>
    </xf>
    <xf numFmtId="165" fontId="82" fillId="0" borderId="25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32" fillId="0" borderId="10" xfId="0" applyNumberFormat="1" applyFont="1" applyFill="1" applyBorder="1" applyAlignment="1">
      <alignment horizontal="right"/>
    </xf>
    <xf numFmtId="2" fontId="32" fillId="0" borderId="22" xfId="0" applyNumberFormat="1" applyFont="1" applyFill="1" applyBorder="1" applyAlignment="1">
      <alignment/>
    </xf>
    <xf numFmtId="4" fontId="93" fillId="0" borderId="22" xfId="54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horizontal="left"/>
    </xf>
    <xf numFmtId="165" fontId="82" fillId="4" borderId="10" xfId="0" applyNumberFormat="1" applyFont="1" applyFill="1" applyBorder="1" applyAlignment="1">
      <alignment horizontal="center"/>
    </xf>
    <xf numFmtId="4" fontId="39" fillId="0" borderId="14" xfId="0" applyNumberFormat="1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165" fontId="82" fillId="4" borderId="26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75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36" fillId="4" borderId="22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wrapText="1"/>
    </xf>
    <xf numFmtId="165" fontId="4" fillId="0" borderId="46" xfId="0" applyNumberFormat="1" applyFont="1" applyFill="1" applyBorder="1" applyAlignment="1">
      <alignment horizontal="center" vertical="center"/>
    </xf>
    <xf numFmtId="165" fontId="81" fillId="13" borderId="10" xfId="0" applyNumberFormat="1" applyFont="1" applyFill="1" applyBorder="1" applyAlignment="1">
      <alignment horizontal="center" vertical="center"/>
    </xf>
    <xf numFmtId="4" fontId="94" fillId="35" borderId="22" xfId="54" applyNumberFormat="1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/>
    </xf>
    <xf numFmtId="0" fontId="75" fillId="0" borderId="18" xfId="0" applyFont="1" applyFill="1" applyBorder="1" applyAlignment="1">
      <alignment vertical="center"/>
    </xf>
    <xf numFmtId="0" fontId="84" fillId="11" borderId="17" xfId="0" applyFont="1" applyFill="1" applyBorder="1" applyAlignment="1">
      <alignment/>
    </xf>
    <xf numFmtId="0" fontId="84" fillId="11" borderId="18" xfId="0" applyFont="1" applyFill="1" applyBorder="1" applyAlignment="1">
      <alignment/>
    </xf>
    <xf numFmtId="4" fontId="46" fillId="11" borderId="22" xfId="54" applyNumberFormat="1" applyFont="1" applyFill="1" applyBorder="1" applyAlignment="1">
      <alignment horizontal="right" vertical="center"/>
      <protection/>
    </xf>
    <xf numFmtId="0" fontId="80" fillId="11" borderId="0" xfId="0" applyFont="1" applyFill="1" applyAlignment="1">
      <alignment/>
    </xf>
    <xf numFmtId="0" fontId="84" fillId="10" borderId="17" xfId="0" applyFont="1" applyFill="1" applyBorder="1" applyAlignment="1">
      <alignment/>
    </xf>
    <xf numFmtId="0" fontId="84" fillId="10" borderId="18" xfId="0" applyFont="1" applyFill="1" applyBorder="1" applyAlignment="1">
      <alignment/>
    </xf>
    <xf numFmtId="4" fontId="94" fillId="10" borderId="22" xfId="54" applyNumberFormat="1" applyFont="1" applyFill="1" applyBorder="1" applyAlignment="1">
      <alignment horizontal="right" vertical="center"/>
      <protection/>
    </xf>
    <xf numFmtId="0" fontId="80" fillId="10" borderId="0" xfId="0" applyFont="1" applyFill="1" applyAlignment="1">
      <alignment/>
    </xf>
    <xf numFmtId="0" fontId="75" fillId="10" borderId="23" xfId="0" applyFont="1" applyFill="1" applyBorder="1" applyAlignment="1">
      <alignment/>
    </xf>
    <xf numFmtId="0" fontId="84" fillId="10" borderId="24" xfId="0" applyFont="1" applyFill="1" applyBorder="1" applyAlignment="1">
      <alignment horizontal="left"/>
    </xf>
    <xf numFmtId="0" fontId="84" fillId="10" borderId="24" xfId="0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95" fillId="10" borderId="24" xfId="0" applyFont="1" applyFill="1" applyBorder="1" applyAlignment="1">
      <alignment/>
    </xf>
    <xf numFmtId="0" fontId="95" fillId="10" borderId="25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9" fillId="0" borderId="32" xfId="0" applyFont="1" applyBorder="1" applyAlignment="1">
      <alignment/>
    </xf>
    <xf numFmtId="0" fontId="4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2" fontId="32" fillId="0" borderId="13" xfId="0" applyNumberFormat="1" applyFont="1" applyFill="1" applyBorder="1" applyAlignment="1">
      <alignment/>
    </xf>
    <xf numFmtId="4" fontId="48" fillId="4" borderId="28" xfId="54" applyNumberFormat="1" applyFont="1" applyFill="1" applyBorder="1" applyAlignment="1">
      <alignment horizontal="right" vertical="center"/>
      <protection/>
    </xf>
    <xf numFmtId="2" fontId="90" fillId="0" borderId="32" xfId="0" applyNumberFormat="1" applyFont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77" fillId="4" borderId="23" xfId="0" applyFont="1" applyFill="1" applyBorder="1" applyAlignment="1">
      <alignment horizontal="right"/>
    </xf>
    <xf numFmtId="0" fontId="77" fillId="4" borderId="24" xfId="0" applyFont="1" applyFill="1" applyBorder="1" applyAlignment="1">
      <alignment horizontal="right"/>
    </xf>
    <xf numFmtId="0" fontId="77" fillId="4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77" fillId="4" borderId="15" xfId="0" applyFont="1" applyFill="1" applyBorder="1" applyAlignment="1">
      <alignment horizontal="right"/>
    </xf>
    <xf numFmtId="0" fontId="77" fillId="4" borderId="0" xfId="0" applyFont="1" applyFill="1" applyBorder="1" applyAlignment="1">
      <alignment horizontal="right"/>
    </xf>
    <xf numFmtId="0" fontId="77" fillId="4" borderId="16" xfId="0" applyFont="1" applyFill="1" applyBorder="1" applyAlignment="1">
      <alignment horizontal="right"/>
    </xf>
    <xf numFmtId="0" fontId="82" fillId="0" borderId="24" xfId="0" applyFont="1" applyFill="1" applyBorder="1" applyAlignment="1">
      <alignment horizontal="center"/>
    </xf>
    <xf numFmtId="0" fontId="84" fillId="11" borderId="24" xfId="0" applyFont="1" applyFill="1" applyBorder="1" applyAlignment="1">
      <alignment horizontal="left" wrapText="1"/>
    </xf>
    <xf numFmtId="0" fontId="81" fillId="0" borderId="0" xfId="0" applyFont="1" applyAlignment="1">
      <alignment horizontal="center"/>
    </xf>
    <xf numFmtId="0" fontId="96" fillId="0" borderId="10" xfId="0" applyFont="1" applyBorder="1" applyAlignment="1">
      <alignment horizontal="right" vertical="center"/>
    </xf>
    <xf numFmtId="0" fontId="96" fillId="0" borderId="11" xfId="0" applyFont="1" applyBorder="1" applyAlignment="1">
      <alignment horizontal="right" vertical="center"/>
    </xf>
    <xf numFmtId="165" fontId="81" fillId="13" borderId="10" xfId="0" applyNumberFormat="1" applyFont="1" applyFill="1" applyBorder="1" applyAlignment="1">
      <alignment horizontal="center" vertical="center"/>
    </xf>
    <xf numFmtId="165" fontId="81" fillId="13" borderId="26" xfId="0" applyNumberFormat="1" applyFont="1" applyFill="1" applyBorder="1" applyAlignment="1">
      <alignment horizontal="center" vertical="center"/>
    </xf>
    <xf numFmtId="0" fontId="97" fillId="33" borderId="23" xfId="0" applyFont="1" applyFill="1" applyBorder="1" applyAlignment="1">
      <alignment horizontal="center"/>
    </xf>
    <xf numFmtId="0" fontId="97" fillId="33" borderId="24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97" fillId="33" borderId="25" xfId="0" applyFont="1" applyFill="1" applyBorder="1" applyAlignment="1">
      <alignment horizontal="center"/>
    </xf>
    <xf numFmtId="0" fontId="84" fillId="10" borderId="24" xfId="0" applyFont="1" applyFill="1" applyBorder="1" applyAlignment="1">
      <alignment horizontal="left"/>
    </xf>
    <xf numFmtId="0" fontId="84" fillId="11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82" fillId="0" borderId="23" xfId="0" applyFont="1" applyFill="1" applyBorder="1" applyAlignment="1">
      <alignment horizontal="center"/>
    </xf>
    <xf numFmtId="0" fontId="98" fillId="37" borderId="47" xfId="0" applyFont="1" applyFill="1" applyBorder="1" applyAlignment="1">
      <alignment horizontal="left" vertical="top" wrapText="1"/>
    </xf>
    <xf numFmtId="0" fontId="98" fillId="37" borderId="0" xfId="0" applyFont="1" applyFill="1" applyBorder="1" applyAlignment="1">
      <alignment horizontal="left" vertical="top" wrapText="1"/>
    </xf>
    <xf numFmtId="0" fontId="99" fillId="0" borderId="48" xfId="0" applyFont="1" applyBorder="1" applyAlignment="1">
      <alignment vertical="center" wrapText="1"/>
    </xf>
    <xf numFmtId="0" fontId="99" fillId="0" borderId="49" xfId="0" applyFont="1" applyBorder="1" applyAlignment="1">
      <alignment vertical="center" wrapText="1"/>
    </xf>
    <xf numFmtId="0" fontId="99" fillId="0" borderId="50" xfId="0" applyFont="1" applyBorder="1" applyAlignment="1">
      <alignment vertical="center" wrapText="1"/>
    </xf>
    <xf numFmtId="0" fontId="98" fillId="37" borderId="15" xfId="0" applyFont="1" applyFill="1" applyBorder="1" applyAlignment="1">
      <alignment vertical="top" wrapText="1"/>
    </xf>
    <xf numFmtId="0" fontId="98" fillId="37" borderId="0" xfId="0" applyFont="1" applyFill="1" applyBorder="1" applyAlignment="1">
      <alignment vertical="top" wrapText="1"/>
    </xf>
    <xf numFmtId="0" fontId="98" fillId="37" borderId="16" xfId="0" applyFont="1" applyFill="1" applyBorder="1" applyAlignment="1">
      <alignment vertical="top" wrapText="1"/>
    </xf>
    <xf numFmtId="0" fontId="98" fillId="37" borderId="12" xfId="0" applyFont="1" applyFill="1" applyBorder="1" applyAlignment="1">
      <alignment horizontal="left" vertical="top" wrapText="1"/>
    </xf>
    <xf numFmtId="0" fontId="98" fillId="37" borderId="13" xfId="0" applyFont="1" applyFill="1" applyBorder="1" applyAlignment="1">
      <alignment horizontal="left" vertical="top" wrapText="1"/>
    </xf>
    <xf numFmtId="0" fontId="98" fillId="37" borderId="14" xfId="0" applyFont="1" applyFill="1" applyBorder="1" applyAlignment="1">
      <alignment horizontal="left" vertical="top" wrapText="1"/>
    </xf>
    <xf numFmtId="0" fontId="98" fillId="37" borderId="15" xfId="0" applyFont="1" applyFill="1" applyBorder="1" applyAlignment="1">
      <alignment horizontal="left" vertical="top" wrapText="1"/>
    </xf>
    <xf numFmtId="0" fontId="98" fillId="37" borderId="16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100" fillId="37" borderId="15" xfId="0" applyFont="1" applyFill="1" applyBorder="1" applyAlignment="1">
      <alignment horizontal="left" vertical="top" wrapText="1"/>
    </xf>
    <xf numFmtId="0" fontId="100" fillId="37" borderId="0" xfId="0" applyFont="1" applyFill="1" applyBorder="1" applyAlignment="1">
      <alignment horizontal="left" vertical="top" wrapText="1"/>
    </xf>
    <xf numFmtId="0" fontId="100" fillId="37" borderId="16" xfId="0" applyFont="1" applyFill="1" applyBorder="1" applyAlignment="1">
      <alignment horizontal="left" vertical="top" wrapText="1"/>
    </xf>
    <xf numFmtId="0" fontId="87" fillId="0" borderId="15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75" fillId="0" borderId="31" xfId="0" applyFont="1" applyFill="1" applyBorder="1" applyAlignment="1">
      <alignment horizontal="left" vertical="top" wrapText="1"/>
    </xf>
    <xf numFmtId="0" fontId="75" fillId="0" borderId="30" xfId="0" applyFont="1" applyFill="1" applyBorder="1" applyAlignment="1">
      <alignment horizontal="left" vertical="top" wrapText="1"/>
    </xf>
    <xf numFmtId="0" fontId="75" fillId="0" borderId="21" xfId="0" applyFont="1" applyFill="1" applyBorder="1" applyAlignment="1">
      <alignment horizontal="left"/>
    </xf>
    <xf numFmtId="0" fontId="75" fillId="0" borderId="31" xfId="0" applyFont="1" applyBorder="1" applyAlignment="1">
      <alignment horizontal="left"/>
    </xf>
    <xf numFmtId="0" fontId="0" fillId="0" borderId="32" xfId="0" applyFill="1" applyBorder="1" applyAlignment="1">
      <alignment horizontal="left" vertical="center" wrapText="1"/>
    </xf>
    <xf numFmtId="0" fontId="99" fillId="0" borderId="29" xfId="0" applyFont="1" applyBorder="1" applyAlignment="1">
      <alignment horizontal="left" vertical="center"/>
    </xf>
    <xf numFmtId="0" fontId="99" fillId="0" borderId="48" xfId="0" applyFont="1" applyBorder="1" applyAlignment="1">
      <alignment horizontal="left" vertical="top" wrapText="1"/>
    </xf>
    <xf numFmtId="0" fontId="99" fillId="0" borderId="49" xfId="0" applyFont="1" applyBorder="1" applyAlignment="1">
      <alignment horizontal="left" vertical="top" wrapText="1"/>
    </xf>
    <xf numFmtId="0" fontId="99" fillId="0" borderId="50" xfId="0" applyFont="1" applyBorder="1" applyAlignment="1">
      <alignment horizontal="left" vertical="top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75" fillId="0" borderId="37" xfId="0" applyFont="1" applyBorder="1" applyAlignment="1">
      <alignment horizontal="left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top" wrapText="1"/>
    </xf>
    <xf numFmtId="0" fontId="75" fillId="0" borderId="51" xfId="0" applyFont="1" applyFill="1" applyBorder="1" applyAlignment="1">
      <alignment horizontal="left"/>
    </xf>
    <xf numFmtId="0" fontId="75" fillId="0" borderId="52" xfId="0" applyFont="1" applyFill="1" applyBorder="1" applyAlignment="1">
      <alignment horizontal="left"/>
    </xf>
    <xf numFmtId="0" fontId="99" fillId="0" borderId="31" xfId="0" applyFont="1" applyBorder="1" applyAlignment="1">
      <alignment horizontal="left" vertical="top" wrapText="1"/>
    </xf>
    <xf numFmtId="0" fontId="99" fillId="0" borderId="30" xfId="0" applyFont="1" applyBorder="1" applyAlignment="1">
      <alignment horizontal="left" vertical="top" wrapText="1"/>
    </xf>
    <xf numFmtId="0" fontId="39" fillId="0" borderId="37" xfId="0" applyFont="1" applyFill="1" applyBorder="1" applyAlignment="1">
      <alignment horizontal="left" vertical="center" wrapText="1"/>
    </xf>
    <xf numFmtId="0" fontId="99" fillId="0" borderId="32" xfId="0" applyFont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64" fillId="0" borderId="48" xfId="0" applyFont="1" applyBorder="1" applyAlignment="1">
      <alignment horizontal="right"/>
    </xf>
    <xf numFmtId="0" fontId="64" fillId="0" borderId="49" xfId="0" applyFont="1" applyBorder="1" applyAlignment="1">
      <alignment horizontal="right"/>
    </xf>
    <xf numFmtId="0" fontId="64" fillId="0" borderId="50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right" vertical="center" wrapText="1"/>
    </xf>
    <xf numFmtId="0" fontId="101" fillId="27" borderId="32" xfId="0" applyFont="1" applyFill="1" applyBorder="1" applyAlignment="1">
      <alignment horizontal="center" vertical="center" wrapText="1"/>
    </xf>
    <xf numFmtId="0" fontId="101" fillId="27" borderId="32" xfId="0" applyFont="1" applyFill="1" applyBorder="1" applyAlignment="1">
      <alignment horizontal="right" vertical="center" wrapText="1"/>
    </xf>
    <xf numFmtId="0" fontId="102" fillId="38" borderId="32" xfId="0" applyFont="1" applyFill="1" applyBorder="1" applyAlignment="1">
      <alignment horizontal="center" vertical="center" wrapText="1"/>
    </xf>
    <xf numFmtId="0" fontId="101" fillId="38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85" zoomScaleNormal="90" zoomScaleSheetLayoutView="85" zoomScalePageLayoutView="0" workbookViewId="0" topLeftCell="A1">
      <pane ySplit="3" topLeftCell="A22" activePane="bottomLeft" state="frozen"/>
      <selection pane="topLeft" activeCell="I1" sqref="I1"/>
      <selection pane="bottomLeft" activeCell="E37" sqref="E37"/>
    </sheetView>
  </sheetViews>
  <sheetFormatPr defaultColWidth="9.140625" defaultRowHeight="15" outlineLevelCol="1"/>
  <cols>
    <col min="1" max="1" width="4.8515625" style="0" customWidth="1"/>
    <col min="2" max="2" width="3.421875" style="0" customWidth="1"/>
    <col min="3" max="3" width="11.57421875" style="0" customWidth="1"/>
    <col min="4" max="5" width="32.7109375" style="0" customWidth="1"/>
    <col min="6" max="6" width="42.00390625" style="0" customWidth="1"/>
    <col min="7" max="7" width="22.8515625" style="77" customWidth="1" outlineLevel="1"/>
    <col min="8" max="8" width="14.57421875" style="0" customWidth="1"/>
    <col min="9" max="9" width="11.28125" style="0" customWidth="1"/>
  </cols>
  <sheetData>
    <row r="1" spans="1:7" ht="21" customHeight="1">
      <c r="A1" s="237" t="s">
        <v>153</v>
      </c>
      <c r="B1" s="237"/>
      <c r="C1" s="237"/>
      <c r="D1" s="237"/>
      <c r="E1" s="237"/>
      <c r="F1" s="237"/>
      <c r="G1" s="70"/>
    </row>
    <row r="2" ht="16.5" customHeight="1" thickBot="1">
      <c r="G2" s="70"/>
    </row>
    <row r="3" spans="1:7" ht="15.75">
      <c r="A3" s="3"/>
      <c r="B3" s="4"/>
      <c r="C3" s="4"/>
      <c r="D3" s="4"/>
      <c r="E3" s="4"/>
      <c r="F3" s="5"/>
      <c r="G3" s="1" t="s">
        <v>13</v>
      </c>
    </row>
    <row r="4" spans="1:7" ht="16.5" thickBot="1">
      <c r="A4" s="6"/>
      <c r="B4" s="7"/>
      <c r="C4" s="7"/>
      <c r="D4" s="7"/>
      <c r="E4" s="7"/>
      <c r="F4" s="8"/>
      <c r="G4" s="2"/>
    </row>
    <row r="5" spans="1:7" ht="15.75" customHeight="1">
      <c r="A5" s="23" t="s">
        <v>14</v>
      </c>
      <c r="B5" s="24"/>
      <c r="C5" s="24"/>
      <c r="D5" s="24"/>
      <c r="E5" s="24"/>
      <c r="F5" s="25"/>
      <c r="G5" s="71">
        <f>G7+G30+G39</f>
        <v>4248676.78</v>
      </c>
    </row>
    <row r="6" spans="1:7" ht="15.75" customHeight="1" thickBot="1">
      <c r="A6" s="26"/>
      <c r="B6" s="27"/>
      <c r="C6" s="27"/>
      <c r="D6" s="27"/>
      <c r="E6" s="27"/>
      <c r="F6" s="28"/>
      <c r="G6" s="72"/>
    </row>
    <row r="7" spans="1:7" ht="19.5" thickBot="1">
      <c r="A7" s="238" t="s">
        <v>20</v>
      </c>
      <c r="B7" s="239"/>
      <c r="C7" s="239"/>
      <c r="D7" s="239"/>
      <c r="E7" s="239"/>
      <c r="F7" s="240"/>
      <c r="G7" s="206">
        <f>G8+G11+G13+G15+G26</f>
        <v>1885012.52</v>
      </c>
    </row>
    <row r="8" spans="1:7" ht="19.5" thickBot="1">
      <c r="A8" s="67" t="s">
        <v>3</v>
      </c>
      <c r="B8" s="68" t="s">
        <v>0</v>
      </c>
      <c r="C8" s="68"/>
      <c r="D8" s="68"/>
      <c r="E8" s="68"/>
      <c r="F8" s="69"/>
      <c r="G8" s="78">
        <f>SUM(G9:G10)</f>
        <v>612000</v>
      </c>
    </row>
    <row r="9" spans="1:7" s="32" customFormat="1" ht="15">
      <c r="A9" s="30"/>
      <c r="B9" s="31">
        <v>1</v>
      </c>
      <c r="C9" s="31" t="s">
        <v>25</v>
      </c>
      <c r="D9" s="31"/>
      <c r="E9" s="31"/>
      <c r="F9" s="29"/>
      <c r="G9" s="117">
        <v>450000</v>
      </c>
    </row>
    <row r="10" spans="1:7" s="32" customFormat="1" ht="15.75" thickBot="1">
      <c r="A10" s="30"/>
      <c r="B10" s="31">
        <v>2</v>
      </c>
      <c r="C10" s="31" t="s">
        <v>26</v>
      </c>
      <c r="D10" s="31"/>
      <c r="E10" s="31"/>
      <c r="F10" s="29"/>
      <c r="G10" s="118">
        <v>162000</v>
      </c>
    </row>
    <row r="11" spans="1:7" ht="19.5" thickBot="1">
      <c r="A11" s="67" t="s">
        <v>35</v>
      </c>
      <c r="B11" s="68" t="s">
        <v>1</v>
      </c>
      <c r="C11" s="68"/>
      <c r="D11" s="68"/>
      <c r="E11" s="68"/>
      <c r="F11" s="69"/>
      <c r="G11" s="78">
        <f>G12</f>
        <v>184824</v>
      </c>
    </row>
    <row r="12" spans="1:7" s="32" customFormat="1" ht="15.75" thickBot="1">
      <c r="A12" s="30"/>
      <c r="B12" s="31">
        <v>1</v>
      </c>
      <c r="C12" s="31" t="s">
        <v>15</v>
      </c>
      <c r="D12" s="31"/>
      <c r="E12" s="94"/>
      <c r="F12" s="29"/>
      <c r="G12" s="95">
        <f>G8*30.2%</f>
        <v>184824</v>
      </c>
    </row>
    <row r="13" spans="1:7" ht="19.5" thickBot="1">
      <c r="A13" s="67" t="s">
        <v>21</v>
      </c>
      <c r="B13" s="68" t="s">
        <v>2</v>
      </c>
      <c r="C13" s="68"/>
      <c r="D13" s="68"/>
      <c r="E13" s="68"/>
      <c r="F13" s="69"/>
      <c r="G13" s="78">
        <f>SUM(G14:G14)</f>
        <v>6300</v>
      </c>
    </row>
    <row r="14" spans="1:7" ht="15.75" thickBot="1">
      <c r="A14" s="6"/>
      <c r="B14" s="11">
        <v>1</v>
      </c>
      <c r="C14" s="11" t="s">
        <v>12</v>
      </c>
      <c r="D14" s="11"/>
      <c r="E14" s="11"/>
      <c r="F14" s="12"/>
      <c r="G14" s="119">
        <f>700*9</f>
        <v>6300</v>
      </c>
    </row>
    <row r="15" spans="1:7" ht="19.5" thickBot="1">
      <c r="A15" s="67" t="s">
        <v>4</v>
      </c>
      <c r="B15" s="68" t="s">
        <v>45</v>
      </c>
      <c r="C15" s="68"/>
      <c r="D15" s="68"/>
      <c r="E15" s="68"/>
      <c r="F15" s="69"/>
      <c r="G15" s="78">
        <f>SUM(G16:G25)</f>
        <v>364300</v>
      </c>
    </row>
    <row r="16" spans="1:7" ht="15">
      <c r="A16" s="6"/>
      <c r="B16" s="11">
        <v>1</v>
      </c>
      <c r="C16" t="s">
        <v>10</v>
      </c>
      <c r="D16" s="11"/>
      <c r="E16" s="11"/>
      <c r="F16" s="12"/>
      <c r="G16" s="120">
        <v>12000</v>
      </c>
    </row>
    <row r="17" spans="1:7" ht="15">
      <c r="A17" s="6"/>
      <c r="B17" s="11">
        <v>2</v>
      </c>
      <c r="C17" t="s">
        <v>17</v>
      </c>
      <c r="D17" s="11"/>
      <c r="E17" s="11"/>
      <c r="F17" s="12"/>
      <c r="G17" s="95">
        <v>10000</v>
      </c>
    </row>
    <row r="18" spans="1:7" ht="15">
      <c r="A18" s="6"/>
      <c r="B18" s="11">
        <v>3</v>
      </c>
      <c r="C18" t="s">
        <v>31</v>
      </c>
      <c r="D18" s="21"/>
      <c r="E18" s="22"/>
      <c r="F18" s="12"/>
      <c r="G18" s="121">
        <v>21600</v>
      </c>
    </row>
    <row r="19" spans="1:7" ht="15">
      <c r="A19" s="6"/>
      <c r="B19" s="11">
        <v>4</v>
      </c>
      <c r="C19" t="s">
        <v>18</v>
      </c>
      <c r="D19" s="11"/>
      <c r="E19" s="11"/>
      <c r="F19" s="12"/>
      <c r="G19" s="95">
        <v>3500</v>
      </c>
    </row>
    <row r="20" spans="1:7" s="32" customFormat="1" ht="15">
      <c r="A20" s="30"/>
      <c r="B20" s="11">
        <v>5</v>
      </c>
      <c r="C20" t="s">
        <v>117</v>
      </c>
      <c r="D20" s="188"/>
      <c r="E20" s="188"/>
      <c r="F20" s="189"/>
      <c r="G20" s="73">
        <v>6000</v>
      </c>
    </row>
    <row r="21" spans="1:7" ht="15">
      <c r="A21" s="6"/>
      <c r="B21" s="11">
        <v>6</v>
      </c>
      <c r="C21" t="s">
        <v>38</v>
      </c>
      <c r="D21" s="188"/>
      <c r="E21" s="188"/>
      <c r="F21" s="189"/>
      <c r="G21" s="73">
        <v>45000</v>
      </c>
    </row>
    <row r="22" spans="1:7" ht="15" customHeight="1">
      <c r="A22" s="9"/>
      <c r="B22" s="11">
        <v>7</v>
      </c>
      <c r="C22" t="s">
        <v>8</v>
      </c>
      <c r="D22" s="31"/>
      <c r="E22" s="31"/>
      <c r="F22" s="29"/>
      <c r="G22" s="98">
        <v>76200</v>
      </c>
    </row>
    <row r="23" spans="1:7" ht="15" customHeight="1">
      <c r="A23" s="9"/>
      <c r="B23" s="11">
        <v>8</v>
      </c>
      <c r="C23" t="s">
        <v>104</v>
      </c>
      <c r="D23" s="31"/>
      <c r="E23" s="31"/>
      <c r="F23" s="29"/>
      <c r="G23" s="73">
        <v>48000</v>
      </c>
    </row>
    <row r="24" spans="1:7" ht="15" customHeight="1">
      <c r="A24" s="9"/>
      <c r="B24" s="11">
        <v>9</v>
      </c>
      <c r="C24" t="s">
        <v>105</v>
      </c>
      <c r="D24" s="31"/>
      <c r="E24" s="31"/>
      <c r="F24" s="29"/>
      <c r="G24" s="73">
        <v>100000</v>
      </c>
    </row>
    <row r="25" spans="1:7" ht="15" customHeight="1" thickBot="1">
      <c r="A25" s="9"/>
      <c r="B25" s="11">
        <v>10</v>
      </c>
      <c r="C25" t="s">
        <v>30</v>
      </c>
      <c r="D25" s="31"/>
      <c r="E25" s="31"/>
      <c r="F25" s="29"/>
      <c r="G25" s="73">
        <v>42000</v>
      </c>
    </row>
    <row r="26" spans="1:7" ht="19.5" thickBot="1">
      <c r="A26" s="132" t="s">
        <v>9</v>
      </c>
      <c r="B26" s="133" t="s">
        <v>11</v>
      </c>
      <c r="C26" s="4"/>
      <c r="D26" s="4"/>
      <c r="E26" s="4"/>
      <c r="F26" s="5"/>
      <c r="G26" s="194">
        <f>SUM(G27:G29)</f>
        <v>717588.52</v>
      </c>
    </row>
    <row r="27" spans="1:7" s="81" customFormat="1" ht="15">
      <c r="A27" s="202"/>
      <c r="B27" s="203">
        <v>1</v>
      </c>
      <c r="C27" s="245" t="s">
        <v>24</v>
      </c>
      <c r="D27" s="246"/>
      <c r="E27" s="246"/>
      <c r="F27" s="247"/>
      <c r="G27" s="204">
        <v>200000</v>
      </c>
    </row>
    <row r="28" spans="1:7" s="32" customFormat="1" ht="30" customHeight="1">
      <c r="A28" s="85"/>
      <c r="B28" s="31">
        <v>2</v>
      </c>
      <c r="C28" s="243" t="s">
        <v>34</v>
      </c>
      <c r="D28" s="243"/>
      <c r="E28" s="243"/>
      <c r="F28" s="244"/>
      <c r="G28" s="201">
        <v>79202.51999999999</v>
      </c>
    </row>
    <row r="29" spans="1:7" ht="15" customHeight="1" thickBot="1">
      <c r="A29" s="9"/>
      <c r="B29" s="11">
        <v>4</v>
      </c>
      <c r="C29" s="250" t="s">
        <v>129</v>
      </c>
      <c r="D29" s="250"/>
      <c r="E29" s="250"/>
      <c r="F29" s="251"/>
      <c r="G29" s="205">
        <v>438386</v>
      </c>
    </row>
    <row r="30" spans="1:7" ht="19.5" thickBot="1">
      <c r="A30" s="238" t="s">
        <v>22</v>
      </c>
      <c r="B30" s="239"/>
      <c r="C30" s="239"/>
      <c r="D30" s="239"/>
      <c r="E30" s="239"/>
      <c r="F30" s="240"/>
      <c r="G30" s="78">
        <f>G31</f>
        <v>2344013.3</v>
      </c>
    </row>
    <row r="31" spans="1:7" ht="19.5" thickBot="1">
      <c r="A31" s="132" t="s">
        <v>7</v>
      </c>
      <c r="B31" s="133" t="s">
        <v>19</v>
      </c>
      <c r="C31" s="133"/>
      <c r="D31" s="133"/>
      <c r="E31" s="133"/>
      <c r="F31" s="134"/>
      <c r="G31" s="194">
        <f>SUM(G32:G38)</f>
        <v>2344013.3</v>
      </c>
    </row>
    <row r="32" spans="1:7" ht="15">
      <c r="A32" s="3"/>
      <c r="B32" s="82">
        <v>1</v>
      </c>
      <c r="C32" s="116" t="s">
        <v>32</v>
      </c>
      <c r="D32" s="83"/>
      <c r="E32" s="82"/>
      <c r="F32" s="84"/>
      <c r="G32" s="199">
        <v>959527.17</v>
      </c>
    </row>
    <row r="33" spans="1:7" s="32" customFormat="1" ht="15">
      <c r="A33" s="30"/>
      <c r="B33" s="31">
        <v>2</v>
      </c>
      <c r="C33" s="172" t="s">
        <v>143</v>
      </c>
      <c r="D33" s="31"/>
      <c r="E33" s="31"/>
      <c r="F33" s="29"/>
      <c r="G33" s="200">
        <v>1081865.35</v>
      </c>
    </row>
    <row r="34" spans="1:7" s="32" customFormat="1" ht="33" customHeight="1">
      <c r="A34" s="30"/>
      <c r="B34" s="11">
        <v>3</v>
      </c>
      <c r="C34" s="248" t="s">
        <v>77</v>
      </c>
      <c r="D34" s="248"/>
      <c r="E34" s="248"/>
      <c r="F34" s="249"/>
      <c r="G34" s="200">
        <v>54500</v>
      </c>
    </row>
    <row r="35" spans="1:7" s="32" customFormat="1" ht="15" customHeight="1">
      <c r="A35" s="85"/>
      <c r="B35" s="31">
        <v>4</v>
      </c>
      <c r="C35" s="172" t="s">
        <v>107</v>
      </c>
      <c r="D35" s="31"/>
      <c r="E35" s="31"/>
      <c r="F35" s="29"/>
      <c r="G35" s="201">
        <v>22090.78</v>
      </c>
    </row>
    <row r="36" spans="1:7" s="32" customFormat="1" ht="15" customHeight="1">
      <c r="A36" s="85"/>
      <c r="B36" s="11">
        <v>5</v>
      </c>
      <c r="C36" s="172" t="s">
        <v>118</v>
      </c>
      <c r="D36" s="31"/>
      <c r="E36" s="31"/>
      <c r="F36" s="29"/>
      <c r="G36" s="201">
        <v>42000</v>
      </c>
    </row>
    <row r="37" spans="1:7" s="32" customFormat="1" ht="15" customHeight="1">
      <c r="A37" s="85"/>
      <c r="B37" s="31">
        <v>6</v>
      </c>
      <c r="C37" s="172" t="s">
        <v>98</v>
      </c>
      <c r="D37" s="31"/>
      <c r="E37" s="31"/>
      <c r="F37" s="29"/>
      <c r="G37" s="201">
        <v>134030</v>
      </c>
    </row>
    <row r="38" spans="1:7" s="32" customFormat="1" ht="15" customHeight="1">
      <c r="A38" s="85"/>
      <c r="B38" s="31">
        <v>7</v>
      </c>
      <c r="C38" s="172" t="s">
        <v>121</v>
      </c>
      <c r="D38" s="31"/>
      <c r="E38" s="31"/>
      <c r="F38" s="29"/>
      <c r="G38" s="201">
        <v>50000</v>
      </c>
    </row>
    <row r="39" spans="1:7" ht="19.5" thickBot="1">
      <c r="A39" s="252" t="s">
        <v>126</v>
      </c>
      <c r="B39" s="253"/>
      <c r="C39" s="253"/>
      <c r="D39" s="253"/>
      <c r="E39" s="253"/>
      <c r="F39" s="254"/>
      <c r="G39" s="198">
        <f>SUM(G40:G41)</f>
        <v>19650.96</v>
      </c>
    </row>
    <row r="40" spans="1:7" ht="15">
      <c r="A40" s="3"/>
      <c r="B40" s="197">
        <v>1</v>
      </c>
      <c r="C40" s="116" t="s">
        <v>23</v>
      </c>
      <c r="D40" s="83"/>
      <c r="E40" s="82"/>
      <c r="F40" s="84"/>
      <c r="G40" s="195">
        <v>17890.96</v>
      </c>
    </row>
    <row r="41" spans="1:7" s="32" customFormat="1" ht="15">
      <c r="A41" s="30"/>
      <c r="B41" s="97">
        <v>2</v>
      </c>
      <c r="C41" s="172" t="s">
        <v>127</v>
      </c>
      <c r="D41" s="31"/>
      <c r="E41" s="31"/>
      <c r="F41" s="29"/>
      <c r="G41" s="196">
        <v>1760</v>
      </c>
    </row>
    <row r="42" spans="1:7" ht="21.75" customHeight="1">
      <c r="A42" s="10"/>
      <c r="B42" s="11"/>
      <c r="C42" s="242"/>
      <c r="D42" s="242"/>
      <c r="E42" s="242"/>
      <c r="F42" s="10"/>
      <c r="G42" s="74"/>
    </row>
    <row r="43" spans="1:7" ht="16.5" customHeight="1">
      <c r="A43" s="10"/>
      <c r="B43" s="11"/>
      <c r="C43" s="241"/>
      <c r="D43" s="241"/>
      <c r="E43" s="66"/>
      <c r="F43" s="10"/>
      <c r="G43" s="74"/>
    </row>
    <row r="44" spans="1:9" ht="15">
      <c r="A44" s="10"/>
      <c r="B44" s="10"/>
      <c r="C44" s="17"/>
      <c r="D44" s="17"/>
      <c r="E44" s="17"/>
      <c r="F44" s="10"/>
      <c r="G44" s="74"/>
      <c r="H44" s="47"/>
      <c r="I44" s="47"/>
    </row>
    <row r="45" spans="1:9" ht="15">
      <c r="A45" s="10"/>
      <c r="B45" s="10"/>
      <c r="C45" s="18"/>
      <c r="D45" s="10"/>
      <c r="E45" s="10"/>
      <c r="F45" s="10"/>
      <c r="G45" s="75"/>
      <c r="H45" s="47"/>
      <c r="I45" s="47"/>
    </row>
    <row r="46" spans="1:7" ht="15">
      <c r="A46" s="7"/>
      <c r="B46" s="7"/>
      <c r="C46" s="7"/>
      <c r="D46" s="7"/>
      <c r="E46" s="7"/>
      <c r="F46" s="7"/>
      <c r="G46" s="76"/>
    </row>
  </sheetData>
  <sheetProtection/>
  <mergeCells count="10">
    <mergeCell ref="A1:F1"/>
    <mergeCell ref="A30:F30"/>
    <mergeCell ref="A7:F7"/>
    <mergeCell ref="C43:D43"/>
    <mergeCell ref="C42:E42"/>
    <mergeCell ref="C28:F28"/>
    <mergeCell ref="C27:F27"/>
    <mergeCell ref="C34:F34"/>
    <mergeCell ref="C29:F29"/>
    <mergeCell ref="A39:F39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90" zoomScaleNormal="70" zoomScaleSheetLayoutView="90" zoomScalePageLayoutView="0" workbookViewId="0" topLeftCell="A1">
      <selection activeCell="M8" sqref="M8"/>
    </sheetView>
  </sheetViews>
  <sheetFormatPr defaultColWidth="9.140625" defaultRowHeight="15"/>
  <cols>
    <col min="1" max="1" width="4.8515625" style="14" customWidth="1"/>
    <col min="2" max="2" width="6.140625" style="15" customWidth="1"/>
    <col min="3" max="3" width="4.140625" style="15" customWidth="1"/>
    <col min="4" max="4" width="23.00390625" style="14" customWidth="1"/>
    <col min="5" max="5" width="5.421875" style="14" customWidth="1"/>
    <col min="6" max="6" width="7.28125" style="15" customWidth="1"/>
    <col min="7" max="7" width="9.28125" style="33" customWidth="1"/>
    <col min="8" max="8" width="10.8515625" style="38" customWidth="1"/>
    <col min="9" max="9" width="13.57421875" style="53" customWidth="1"/>
    <col min="10" max="10" width="13.57421875" style="54" customWidth="1"/>
    <col min="11" max="11" width="34.00390625" style="14" customWidth="1"/>
    <col min="12" max="12" width="45.28125" style="14" customWidth="1"/>
    <col min="13" max="13" width="22.140625" style="63" customWidth="1"/>
    <col min="14" max="14" width="9.140625" style="14" customWidth="1"/>
    <col min="15" max="16" width="18.140625" style="14" bestFit="1" customWidth="1"/>
    <col min="17" max="17" width="15.8515625" style="14" bestFit="1" customWidth="1"/>
    <col min="18" max="16384" width="9.140625" style="14" customWidth="1"/>
  </cols>
  <sheetData>
    <row r="1" spans="1:13" ht="21" customHeight="1">
      <c r="A1" s="257" t="s">
        <v>152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62"/>
    </row>
    <row r="2" spans="1:13" ht="21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62"/>
    </row>
    <row r="3" spans="1:15" s="46" customFormat="1" ht="15.75" customHeight="1">
      <c r="A3" s="41"/>
      <c r="B3" s="42"/>
      <c r="C3" s="42"/>
      <c r="D3" s="43"/>
      <c r="E3" s="43"/>
      <c r="F3" s="42"/>
      <c r="G3" s="44"/>
      <c r="H3" s="45"/>
      <c r="I3" s="54"/>
      <c r="J3" s="54"/>
      <c r="K3" s="43"/>
      <c r="L3" s="258" t="s">
        <v>16</v>
      </c>
      <c r="M3" s="260">
        <f>M7+M11+M13+M15+M19-M22</f>
        <v>4248676.7804000005</v>
      </c>
      <c r="N3" s="79"/>
      <c r="O3" s="79"/>
    </row>
    <row r="4" spans="1:13" s="46" customFormat="1" ht="15.75" customHeight="1" thickBot="1">
      <c r="A4" s="41"/>
      <c r="B4" s="42"/>
      <c r="C4" s="42"/>
      <c r="D4" s="43"/>
      <c r="E4" s="43"/>
      <c r="F4" s="42"/>
      <c r="G4" s="44"/>
      <c r="H4" s="45"/>
      <c r="I4" s="54"/>
      <c r="J4" s="54"/>
      <c r="K4" s="43"/>
      <c r="L4" s="259"/>
      <c r="M4" s="261"/>
    </row>
    <row r="5" spans="1:13" ht="15">
      <c r="A5" s="16"/>
      <c r="B5" s="17"/>
      <c r="C5" s="17"/>
      <c r="D5" s="18"/>
      <c r="E5" s="18"/>
      <c r="F5" s="17"/>
      <c r="G5" s="34"/>
      <c r="H5" s="39"/>
      <c r="I5" s="55"/>
      <c r="J5" s="58"/>
      <c r="K5" s="18"/>
      <c r="L5" s="19"/>
      <c r="M5" s="64"/>
    </row>
    <row r="6" spans="1:13" ht="15.75" thickBot="1">
      <c r="A6" s="48"/>
      <c r="B6" s="49"/>
      <c r="C6" s="49"/>
      <c r="D6" s="50"/>
      <c r="E6" s="50"/>
      <c r="F6" s="49"/>
      <c r="G6" s="49"/>
      <c r="H6" s="51"/>
      <c r="I6" s="56"/>
      <c r="J6" s="59"/>
      <c r="K6" s="50"/>
      <c r="L6" s="52"/>
      <c r="M6" s="64"/>
    </row>
    <row r="7" spans="1:13" s="61" customFormat="1" ht="24.75" customHeight="1" thickBot="1">
      <c r="A7" s="262" t="s">
        <v>28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80">
        <f>M10</f>
        <v>1105483.1004</v>
      </c>
    </row>
    <row r="8" spans="1:13" ht="16.5" thickBot="1">
      <c r="A8" s="35"/>
      <c r="B8" s="36"/>
      <c r="C8" s="36"/>
      <c r="D8" s="36"/>
      <c r="E8" s="36"/>
      <c r="F8" s="36"/>
      <c r="G8" s="37"/>
      <c r="H8" s="40"/>
      <c r="I8" s="57"/>
      <c r="J8" s="60"/>
      <c r="K8" s="36"/>
      <c r="L8" s="110"/>
      <c r="M8" s="114" t="s">
        <v>27</v>
      </c>
    </row>
    <row r="9" spans="1:13" ht="30.75" thickBot="1">
      <c r="A9" s="9"/>
      <c r="B9" s="13"/>
      <c r="C9" s="13"/>
      <c r="D9" s="10"/>
      <c r="E9" s="10"/>
      <c r="F9" s="13"/>
      <c r="K9" s="10"/>
      <c r="L9" s="111"/>
      <c r="M9" s="65" t="s">
        <v>138</v>
      </c>
    </row>
    <row r="10" spans="1:13" s="20" customFormat="1" ht="16.5" thickBot="1">
      <c r="A10" s="222"/>
      <c r="B10" s="223" t="s">
        <v>154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115">
        <f>(59.08*2079.07)*9</f>
        <v>1105483.1004</v>
      </c>
    </row>
    <row r="11" spans="1:15" s="61" customFormat="1" ht="24.75" customHeight="1" thickBot="1">
      <c r="A11" s="264" t="s">
        <v>36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100">
        <f>M12</f>
        <v>0</v>
      </c>
      <c r="O11" s="101"/>
    </row>
    <row r="12" spans="1:13" s="20" customFormat="1" ht="21.75" customHeight="1" thickBot="1">
      <c r="A12" s="231"/>
      <c r="B12" s="232" t="s">
        <v>147</v>
      </c>
      <c r="C12" s="232"/>
      <c r="D12" s="232"/>
      <c r="E12" s="232"/>
      <c r="F12" s="232"/>
      <c r="G12" s="232"/>
      <c r="H12" s="232"/>
      <c r="I12" s="232"/>
      <c r="J12" s="232"/>
      <c r="K12" s="233"/>
      <c r="L12" s="232"/>
      <c r="M12" s="234"/>
    </row>
    <row r="13" spans="1:16" s="61" customFormat="1" ht="22.5" customHeight="1" thickBot="1">
      <c r="A13" s="262" t="s">
        <v>37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6"/>
      <c r="M13" s="102">
        <f>SUM(M14)</f>
        <v>0</v>
      </c>
      <c r="O13" s="101"/>
      <c r="P13" s="101"/>
    </row>
    <row r="14" spans="1:13" s="93" customFormat="1" ht="22.5" customHeight="1" thickBot="1">
      <c r="A14" s="86"/>
      <c r="B14" s="87"/>
      <c r="C14" s="87"/>
      <c r="D14" s="88"/>
      <c r="E14" s="88"/>
      <c r="F14" s="87"/>
      <c r="G14" s="89"/>
      <c r="H14" s="90"/>
      <c r="I14" s="91"/>
      <c r="J14" s="92"/>
      <c r="K14" s="88"/>
      <c r="L14" s="112"/>
      <c r="M14" s="192"/>
    </row>
    <row r="15" spans="1:13" s="61" customFormat="1" ht="22.5" customHeight="1" thickBot="1">
      <c r="A15" s="262" t="s">
        <v>124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102">
        <f>SUM(M16:M18)</f>
        <v>1531401.35</v>
      </c>
    </row>
    <row r="16" spans="1:14" s="221" customFormat="1" ht="22.5" customHeight="1" thickBot="1">
      <c r="A16" s="218">
        <v>1</v>
      </c>
      <c r="B16" s="267" t="s">
        <v>110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19"/>
      <c r="M16" s="211">
        <v>438386</v>
      </c>
      <c r="N16" s="221" t="s">
        <v>137</v>
      </c>
    </row>
    <row r="17" spans="1:13" s="217" customFormat="1" ht="22.5" customHeight="1" thickBot="1">
      <c r="A17" s="214">
        <v>2</v>
      </c>
      <c r="B17" s="268" t="s">
        <v>111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15"/>
      <c r="M17" s="216">
        <v>1081865.35</v>
      </c>
    </row>
    <row r="18" spans="1:13" s="217" customFormat="1" ht="22.5" customHeight="1" thickBot="1">
      <c r="A18" s="214">
        <v>3</v>
      </c>
      <c r="B18" s="268" t="s">
        <v>112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15"/>
      <c r="M18" s="216">
        <v>11150</v>
      </c>
    </row>
    <row r="19" spans="1:13" s="61" customFormat="1" ht="22.5" customHeight="1" thickBot="1">
      <c r="A19" s="262" t="s">
        <v>134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102">
        <f>M20+M26</f>
        <v>1692981.33</v>
      </c>
    </row>
    <row r="20" spans="1:13" s="61" customFormat="1" ht="22.5" customHeight="1" thickBot="1">
      <c r="A20" s="271" t="s">
        <v>135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100">
        <f>SUM(M21:M25)</f>
        <v>1673330.37</v>
      </c>
    </row>
    <row r="21" spans="1:14" s="221" customFormat="1" ht="22.5" customHeight="1" thickBot="1">
      <c r="A21" s="218">
        <v>1</v>
      </c>
      <c r="B21" s="267" t="s">
        <v>136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19"/>
      <c r="M21" s="220">
        <v>341143.41</v>
      </c>
      <c r="N21" s="221" t="s">
        <v>139</v>
      </c>
    </row>
    <row r="22" spans="1:14" s="221" customFormat="1" ht="22.5" customHeight="1" thickBot="1">
      <c r="A22" s="218">
        <v>2</v>
      </c>
      <c r="B22" s="227" t="s">
        <v>146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8"/>
      <c r="M22" s="211">
        <v>81189</v>
      </c>
      <c r="N22" s="221" t="s">
        <v>139</v>
      </c>
    </row>
    <row r="23" spans="1:13" s="217" customFormat="1" ht="22.5" customHeight="1" thickBot="1">
      <c r="A23" s="214">
        <v>3</v>
      </c>
      <c r="B23" s="268" t="s">
        <v>128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15"/>
      <c r="M23" s="216">
        <v>1085010.37</v>
      </c>
    </row>
    <row r="24" spans="1:13" s="217" customFormat="1" ht="35.25" customHeight="1" thickBot="1">
      <c r="A24" s="214">
        <v>4</v>
      </c>
      <c r="B24" s="256" t="s">
        <v>29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15"/>
      <c r="M24" s="216">
        <v>10176</v>
      </c>
    </row>
    <row r="25" spans="1:13" s="217" customFormat="1" ht="19.5" thickBot="1">
      <c r="A25" s="214">
        <v>5</v>
      </c>
      <c r="B25" s="256" t="s">
        <v>109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15"/>
      <c r="M25" s="216">
        <v>155811.59</v>
      </c>
    </row>
    <row r="26" spans="1:13" s="99" customFormat="1" ht="22.5" customHeight="1" thickBot="1">
      <c r="A26" s="96"/>
      <c r="B26" s="255" t="s">
        <v>125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100">
        <f>SUM(M27:M28)</f>
        <v>19650.96</v>
      </c>
    </row>
    <row r="27" spans="1:13" ht="16.5" customHeight="1" thickBot="1">
      <c r="A27" s="103">
        <v>1</v>
      </c>
      <c r="B27" s="193" t="s">
        <v>23</v>
      </c>
      <c r="C27" s="104"/>
      <c r="D27" s="105"/>
      <c r="E27" s="105"/>
      <c r="F27" s="104"/>
      <c r="G27" s="106"/>
      <c r="H27" s="107"/>
      <c r="I27" s="108"/>
      <c r="J27" s="109"/>
      <c r="K27" s="105"/>
      <c r="L27" s="113"/>
      <c r="M27" s="190">
        <v>17890.96</v>
      </c>
    </row>
    <row r="28" spans="1:14" ht="16.5" thickBot="1">
      <c r="A28" s="96">
        <v>2</v>
      </c>
      <c r="B28" s="269" t="s">
        <v>106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191">
        <v>1760</v>
      </c>
      <c r="N28"/>
    </row>
  </sheetData>
  <sheetProtection/>
  <autoFilter ref="A8:M14"/>
  <mergeCells count="18">
    <mergeCell ref="B17:K17"/>
    <mergeCell ref="B18:K18"/>
    <mergeCell ref="B28:L28"/>
    <mergeCell ref="A19:L19"/>
    <mergeCell ref="A20:L20"/>
    <mergeCell ref="B21:K21"/>
    <mergeCell ref="B23:K23"/>
    <mergeCell ref="B24:K24"/>
    <mergeCell ref="B26:L26"/>
    <mergeCell ref="B25:K25"/>
    <mergeCell ref="A1:L1"/>
    <mergeCell ref="L3:L4"/>
    <mergeCell ref="M3:M4"/>
    <mergeCell ref="A7:L7"/>
    <mergeCell ref="A11:L11"/>
    <mergeCell ref="A13:L13"/>
    <mergeCell ref="A15:L15"/>
    <mergeCell ref="B16:K16"/>
  </mergeCells>
  <printOptions/>
  <pageMargins left="0.25" right="0.25" top="0.75" bottom="0.75" header="0.3" footer="0.3"/>
  <pageSetup fitToHeight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="80" zoomScaleNormal="80" zoomScaleSheetLayoutView="85" zoomScalePageLayoutView="0" workbookViewId="0" topLeftCell="A1">
      <selection activeCell="G38" sqref="G38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11.57421875" style="0" customWidth="1"/>
    <col min="4" max="4" width="36.140625" style="0" customWidth="1"/>
    <col min="5" max="5" width="22.421875" style="0" customWidth="1"/>
    <col min="6" max="6" width="54.28125" style="0" bestFit="1" customWidth="1"/>
    <col min="7" max="7" width="22.8515625" style="77" customWidth="1"/>
    <col min="10" max="10" width="18.7109375" style="0" bestFit="1" customWidth="1"/>
    <col min="14" max="14" width="10.28125" style="0" bestFit="1" customWidth="1"/>
  </cols>
  <sheetData>
    <row r="1" spans="1:7" ht="27" customHeight="1">
      <c r="A1" s="280" t="s">
        <v>100</v>
      </c>
      <c r="B1" s="281"/>
      <c r="C1" s="281"/>
      <c r="D1" s="281"/>
      <c r="E1" s="281"/>
      <c r="F1" s="281"/>
      <c r="G1" s="282"/>
    </row>
    <row r="2" spans="1:7" ht="33" customHeight="1">
      <c r="A2" s="283" t="s">
        <v>39</v>
      </c>
      <c r="B2" s="273"/>
      <c r="C2" s="273"/>
      <c r="D2" s="273"/>
      <c r="E2" s="273"/>
      <c r="F2" s="273"/>
      <c r="G2" s="284"/>
    </row>
    <row r="3" spans="1:256" ht="15" customHeight="1">
      <c r="A3" s="283" t="s">
        <v>101</v>
      </c>
      <c r="B3" s="273"/>
      <c r="C3" s="273"/>
      <c r="D3" s="273"/>
      <c r="E3" s="273"/>
      <c r="F3" s="273"/>
      <c r="G3" s="284"/>
      <c r="H3" s="273"/>
      <c r="I3" s="273"/>
      <c r="J3" s="273"/>
      <c r="K3" s="273"/>
      <c r="L3" s="273"/>
      <c r="M3" s="272"/>
      <c r="N3" s="273"/>
      <c r="O3" s="273"/>
      <c r="P3" s="273"/>
      <c r="Q3" s="273"/>
      <c r="R3" s="273"/>
      <c r="S3" s="273"/>
      <c r="T3" s="273"/>
      <c r="U3" s="272"/>
      <c r="V3" s="273"/>
      <c r="W3" s="273"/>
      <c r="X3" s="273"/>
      <c r="Y3" s="273"/>
      <c r="Z3" s="273"/>
      <c r="AA3" s="273"/>
      <c r="AB3" s="273"/>
      <c r="AC3" s="272"/>
      <c r="AD3" s="273"/>
      <c r="AE3" s="273"/>
      <c r="AF3" s="273"/>
      <c r="AG3" s="273"/>
      <c r="AH3" s="273"/>
      <c r="AI3" s="273"/>
      <c r="AJ3" s="273"/>
      <c r="AK3" s="272"/>
      <c r="AL3" s="273"/>
      <c r="AM3" s="273"/>
      <c r="AN3" s="273"/>
      <c r="AO3" s="273"/>
      <c r="AP3" s="273"/>
      <c r="AQ3" s="273"/>
      <c r="AR3" s="273"/>
      <c r="AS3" s="272"/>
      <c r="AT3" s="273"/>
      <c r="AU3" s="273"/>
      <c r="AV3" s="273"/>
      <c r="AW3" s="273"/>
      <c r="AX3" s="273"/>
      <c r="AY3" s="273"/>
      <c r="AZ3" s="273"/>
      <c r="BA3" s="272"/>
      <c r="BB3" s="273"/>
      <c r="BC3" s="273"/>
      <c r="BD3" s="273"/>
      <c r="BE3" s="273"/>
      <c r="BF3" s="273"/>
      <c r="BG3" s="273"/>
      <c r="BH3" s="273"/>
      <c r="BI3" s="272"/>
      <c r="BJ3" s="273"/>
      <c r="BK3" s="273"/>
      <c r="BL3" s="273"/>
      <c r="BM3" s="273"/>
      <c r="BN3" s="273"/>
      <c r="BO3" s="273"/>
      <c r="BP3" s="273"/>
      <c r="BQ3" s="272"/>
      <c r="BR3" s="273"/>
      <c r="BS3" s="273"/>
      <c r="BT3" s="273"/>
      <c r="BU3" s="273"/>
      <c r="BV3" s="273"/>
      <c r="BW3" s="273"/>
      <c r="BX3" s="273"/>
      <c r="BY3" s="272"/>
      <c r="BZ3" s="273"/>
      <c r="CA3" s="273"/>
      <c r="CB3" s="273"/>
      <c r="CC3" s="273"/>
      <c r="CD3" s="273"/>
      <c r="CE3" s="273"/>
      <c r="CF3" s="273"/>
      <c r="CG3" s="272"/>
      <c r="CH3" s="273"/>
      <c r="CI3" s="273"/>
      <c r="CJ3" s="273"/>
      <c r="CK3" s="273"/>
      <c r="CL3" s="273"/>
      <c r="CM3" s="273"/>
      <c r="CN3" s="273"/>
      <c r="CO3" s="272"/>
      <c r="CP3" s="273"/>
      <c r="CQ3" s="273"/>
      <c r="CR3" s="273"/>
      <c r="CS3" s="273"/>
      <c r="CT3" s="273"/>
      <c r="CU3" s="273"/>
      <c r="CV3" s="273"/>
      <c r="CW3" s="272"/>
      <c r="CX3" s="273"/>
      <c r="CY3" s="273"/>
      <c r="CZ3" s="273"/>
      <c r="DA3" s="273"/>
      <c r="DB3" s="273"/>
      <c r="DC3" s="273"/>
      <c r="DD3" s="273"/>
      <c r="DE3" s="272"/>
      <c r="DF3" s="273"/>
      <c r="DG3" s="273"/>
      <c r="DH3" s="273"/>
      <c r="DI3" s="273"/>
      <c r="DJ3" s="273"/>
      <c r="DK3" s="273"/>
      <c r="DL3" s="273"/>
      <c r="DM3" s="272"/>
      <c r="DN3" s="273"/>
      <c r="DO3" s="273"/>
      <c r="DP3" s="273"/>
      <c r="DQ3" s="273"/>
      <c r="DR3" s="273"/>
      <c r="DS3" s="273"/>
      <c r="DT3" s="273"/>
      <c r="DU3" s="272"/>
      <c r="DV3" s="273"/>
      <c r="DW3" s="273"/>
      <c r="DX3" s="273"/>
      <c r="DY3" s="273"/>
      <c r="DZ3" s="273"/>
      <c r="EA3" s="273"/>
      <c r="EB3" s="273"/>
      <c r="EC3" s="272"/>
      <c r="ED3" s="273"/>
      <c r="EE3" s="273"/>
      <c r="EF3" s="273"/>
      <c r="EG3" s="273"/>
      <c r="EH3" s="273"/>
      <c r="EI3" s="273"/>
      <c r="EJ3" s="273"/>
      <c r="EK3" s="272"/>
      <c r="EL3" s="273"/>
      <c r="EM3" s="273"/>
      <c r="EN3" s="273"/>
      <c r="EO3" s="273"/>
      <c r="EP3" s="273"/>
      <c r="EQ3" s="273"/>
      <c r="ER3" s="273"/>
      <c r="ES3" s="272"/>
      <c r="ET3" s="273"/>
      <c r="EU3" s="273"/>
      <c r="EV3" s="273"/>
      <c r="EW3" s="273"/>
      <c r="EX3" s="273"/>
      <c r="EY3" s="273"/>
      <c r="EZ3" s="273"/>
      <c r="FA3" s="272"/>
      <c r="FB3" s="273"/>
      <c r="FC3" s="273"/>
      <c r="FD3" s="273"/>
      <c r="FE3" s="273"/>
      <c r="FF3" s="273"/>
      <c r="FG3" s="273"/>
      <c r="FH3" s="273"/>
      <c r="FI3" s="272"/>
      <c r="FJ3" s="273"/>
      <c r="FK3" s="273"/>
      <c r="FL3" s="273"/>
      <c r="FM3" s="273"/>
      <c r="FN3" s="273"/>
      <c r="FO3" s="273"/>
      <c r="FP3" s="273"/>
      <c r="FQ3" s="272"/>
      <c r="FR3" s="273"/>
      <c r="FS3" s="273"/>
      <c r="FT3" s="273"/>
      <c r="FU3" s="273"/>
      <c r="FV3" s="273"/>
      <c r="FW3" s="273"/>
      <c r="FX3" s="273"/>
      <c r="FY3" s="272"/>
      <c r="FZ3" s="273"/>
      <c r="GA3" s="273"/>
      <c r="GB3" s="273"/>
      <c r="GC3" s="273"/>
      <c r="GD3" s="273"/>
      <c r="GE3" s="273"/>
      <c r="GF3" s="273"/>
      <c r="GG3" s="272"/>
      <c r="GH3" s="273"/>
      <c r="GI3" s="273"/>
      <c r="GJ3" s="273"/>
      <c r="GK3" s="273"/>
      <c r="GL3" s="273"/>
      <c r="GM3" s="273"/>
      <c r="GN3" s="273"/>
      <c r="GO3" s="272"/>
      <c r="GP3" s="273"/>
      <c r="GQ3" s="273"/>
      <c r="GR3" s="273"/>
      <c r="GS3" s="273"/>
      <c r="GT3" s="273"/>
      <c r="GU3" s="273"/>
      <c r="GV3" s="273"/>
      <c r="GW3" s="272"/>
      <c r="GX3" s="273"/>
      <c r="GY3" s="273"/>
      <c r="GZ3" s="273"/>
      <c r="HA3" s="273"/>
      <c r="HB3" s="273"/>
      <c r="HC3" s="273"/>
      <c r="HD3" s="273"/>
      <c r="HE3" s="272"/>
      <c r="HF3" s="273"/>
      <c r="HG3" s="273"/>
      <c r="HH3" s="273"/>
      <c r="HI3" s="273"/>
      <c r="HJ3" s="273"/>
      <c r="HK3" s="273"/>
      <c r="HL3" s="273"/>
      <c r="HM3" s="272"/>
      <c r="HN3" s="273"/>
      <c r="HO3" s="273"/>
      <c r="HP3" s="273"/>
      <c r="HQ3" s="273"/>
      <c r="HR3" s="273"/>
      <c r="HS3" s="273"/>
      <c r="HT3" s="273"/>
      <c r="HU3" s="272"/>
      <c r="HV3" s="273"/>
      <c r="HW3" s="273"/>
      <c r="HX3" s="273"/>
      <c r="HY3" s="273"/>
      <c r="HZ3" s="273"/>
      <c r="IA3" s="273"/>
      <c r="IB3" s="273"/>
      <c r="IC3" s="272"/>
      <c r="ID3" s="273"/>
      <c r="IE3" s="273"/>
      <c r="IF3" s="273"/>
      <c r="IG3" s="273"/>
      <c r="IH3" s="273"/>
      <c r="II3" s="273"/>
      <c r="IJ3" s="273"/>
      <c r="IK3" s="272"/>
      <c r="IL3" s="273"/>
      <c r="IM3" s="273"/>
      <c r="IN3" s="273"/>
      <c r="IO3" s="273"/>
      <c r="IP3" s="273"/>
      <c r="IQ3" s="273"/>
      <c r="IR3" s="273"/>
      <c r="IS3" s="272"/>
      <c r="IT3" s="273"/>
      <c r="IU3" s="273"/>
      <c r="IV3" s="273"/>
    </row>
    <row r="4" spans="1:256" ht="15" customHeight="1">
      <c r="A4" s="277" t="s">
        <v>102</v>
      </c>
      <c r="B4" s="278"/>
      <c r="C4" s="278"/>
      <c r="D4" s="278"/>
      <c r="E4" s="278"/>
      <c r="F4" s="278"/>
      <c r="G4" s="279"/>
      <c r="H4" s="273"/>
      <c r="I4" s="273"/>
      <c r="J4" s="273"/>
      <c r="K4" s="273"/>
      <c r="L4" s="273"/>
      <c r="M4" s="272"/>
      <c r="N4" s="273"/>
      <c r="O4" s="273"/>
      <c r="P4" s="273"/>
      <c r="Q4" s="273"/>
      <c r="R4" s="273"/>
      <c r="S4" s="273"/>
      <c r="T4" s="273"/>
      <c r="U4" s="272"/>
      <c r="V4" s="273"/>
      <c r="W4" s="273"/>
      <c r="X4" s="273"/>
      <c r="Y4" s="273"/>
      <c r="Z4" s="273"/>
      <c r="AA4" s="273"/>
      <c r="AB4" s="273"/>
      <c r="AC4" s="272"/>
      <c r="AD4" s="273"/>
      <c r="AE4" s="273"/>
      <c r="AF4" s="273"/>
      <c r="AG4" s="273"/>
      <c r="AH4" s="273"/>
      <c r="AI4" s="273"/>
      <c r="AJ4" s="273"/>
      <c r="AK4" s="272"/>
      <c r="AL4" s="273"/>
      <c r="AM4" s="273"/>
      <c r="AN4" s="273"/>
      <c r="AO4" s="273"/>
      <c r="AP4" s="273"/>
      <c r="AQ4" s="273"/>
      <c r="AR4" s="273"/>
      <c r="AS4" s="272"/>
      <c r="AT4" s="273"/>
      <c r="AU4" s="273"/>
      <c r="AV4" s="273"/>
      <c r="AW4" s="273"/>
      <c r="AX4" s="273"/>
      <c r="AY4" s="273"/>
      <c r="AZ4" s="273"/>
      <c r="BA4" s="272"/>
      <c r="BB4" s="273"/>
      <c r="BC4" s="273"/>
      <c r="BD4" s="273"/>
      <c r="BE4" s="273"/>
      <c r="BF4" s="273"/>
      <c r="BG4" s="273"/>
      <c r="BH4" s="273"/>
      <c r="BI4" s="272"/>
      <c r="BJ4" s="273"/>
      <c r="BK4" s="273"/>
      <c r="BL4" s="273"/>
      <c r="BM4" s="273"/>
      <c r="BN4" s="273"/>
      <c r="BO4" s="273"/>
      <c r="BP4" s="273"/>
      <c r="BQ4" s="272"/>
      <c r="BR4" s="273"/>
      <c r="BS4" s="273"/>
      <c r="BT4" s="273"/>
      <c r="BU4" s="273"/>
      <c r="BV4" s="273"/>
      <c r="BW4" s="273"/>
      <c r="BX4" s="273"/>
      <c r="BY4" s="272"/>
      <c r="BZ4" s="273"/>
      <c r="CA4" s="273"/>
      <c r="CB4" s="273"/>
      <c r="CC4" s="273"/>
      <c r="CD4" s="273"/>
      <c r="CE4" s="273"/>
      <c r="CF4" s="273"/>
      <c r="CG4" s="272"/>
      <c r="CH4" s="273"/>
      <c r="CI4" s="273"/>
      <c r="CJ4" s="273"/>
      <c r="CK4" s="273"/>
      <c r="CL4" s="273"/>
      <c r="CM4" s="273"/>
      <c r="CN4" s="273"/>
      <c r="CO4" s="272"/>
      <c r="CP4" s="273"/>
      <c r="CQ4" s="273"/>
      <c r="CR4" s="273"/>
      <c r="CS4" s="273"/>
      <c r="CT4" s="273"/>
      <c r="CU4" s="273"/>
      <c r="CV4" s="273"/>
      <c r="CW4" s="272"/>
      <c r="CX4" s="273"/>
      <c r="CY4" s="273"/>
      <c r="CZ4" s="273"/>
      <c r="DA4" s="273"/>
      <c r="DB4" s="273"/>
      <c r="DC4" s="273"/>
      <c r="DD4" s="273"/>
      <c r="DE4" s="272"/>
      <c r="DF4" s="273"/>
      <c r="DG4" s="273"/>
      <c r="DH4" s="273"/>
      <c r="DI4" s="273"/>
      <c r="DJ4" s="273"/>
      <c r="DK4" s="273"/>
      <c r="DL4" s="273"/>
      <c r="DM4" s="272"/>
      <c r="DN4" s="273"/>
      <c r="DO4" s="273"/>
      <c r="DP4" s="273"/>
      <c r="DQ4" s="273"/>
      <c r="DR4" s="273"/>
      <c r="DS4" s="273"/>
      <c r="DT4" s="273"/>
      <c r="DU4" s="272"/>
      <c r="DV4" s="273"/>
      <c r="DW4" s="273"/>
      <c r="DX4" s="273"/>
      <c r="DY4" s="273"/>
      <c r="DZ4" s="273"/>
      <c r="EA4" s="273"/>
      <c r="EB4" s="273"/>
      <c r="EC4" s="272"/>
      <c r="ED4" s="273"/>
      <c r="EE4" s="273"/>
      <c r="EF4" s="273"/>
      <c r="EG4" s="273"/>
      <c r="EH4" s="273"/>
      <c r="EI4" s="273"/>
      <c r="EJ4" s="273"/>
      <c r="EK4" s="272"/>
      <c r="EL4" s="273"/>
      <c r="EM4" s="273"/>
      <c r="EN4" s="273"/>
      <c r="EO4" s="273"/>
      <c r="EP4" s="273"/>
      <c r="EQ4" s="273"/>
      <c r="ER4" s="273"/>
      <c r="ES4" s="272"/>
      <c r="ET4" s="273"/>
      <c r="EU4" s="273"/>
      <c r="EV4" s="273"/>
      <c r="EW4" s="273"/>
      <c r="EX4" s="273"/>
      <c r="EY4" s="273"/>
      <c r="EZ4" s="273"/>
      <c r="FA4" s="272"/>
      <c r="FB4" s="273"/>
      <c r="FC4" s="273"/>
      <c r="FD4" s="273"/>
      <c r="FE4" s="273"/>
      <c r="FF4" s="273"/>
      <c r="FG4" s="273"/>
      <c r="FH4" s="273"/>
      <c r="FI4" s="272"/>
      <c r="FJ4" s="273"/>
      <c r="FK4" s="273"/>
      <c r="FL4" s="273"/>
      <c r="FM4" s="273"/>
      <c r="FN4" s="273"/>
      <c r="FO4" s="273"/>
      <c r="FP4" s="273"/>
      <c r="FQ4" s="272"/>
      <c r="FR4" s="273"/>
      <c r="FS4" s="273"/>
      <c r="FT4" s="273"/>
      <c r="FU4" s="273"/>
      <c r="FV4" s="273"/>
      <c r="FW4" s="273"/>
      <c r="FX4" s="273"/>
      <c r="FY4" s="272"/>
      <c r="FZ4" s="273"/>
      <c r="GA4" s="273"/>
      <c r="GB4" s="273"/>
      <c r="GC4" s="273"/>
      <c r="GD4" s="273"/>
      <c r="GE4" s="273"/>
      <c r="GF4" s="273"/>
      <c r="GG4" s="272"/>
      <c r="GH4" s="273"/>
      <c r="GI4" s="273"/>
      <c r="GJ4" s="273"/>
      <c r="GK4" s="273"/>
      <c r="GL4" s="273"/>
      <c r="GM4" s="273"/>
      <c r="GN4" s="273"/>
      <c r="GO4" s="272"/>
      <c r="GP4" s="273"/>
      <c r="GQ4" s="273"/>
      <c r="GR4" s="273"/>
      <c r="GS4" s="273"/>
      <c r="GT4" s="273"/>
      <c r="GU4" s="273"/>
      <c r="GV4" s="273"/>
      <c r="GW4" s="272"/>
      <c r="GX4" s="273"/>
      <c r="GY4" s="273"/>
      <c r="GZ4" s="273"/>
      <c r="HA4" s="273"/>
      <c r="HB4" s="273"/>
      <c r="HC4" s="273"/>
      <c r="HD4" s="273"/>
      <c r="HE4" s="272"/>
      <c r="HF4" s="273"/>
      <c r="HG4" s="273"/>
      <c r="HH4" s="273"/>
      <c r="HI4" s="273"/>
      <c r="HJ4" s="273"/>
      <c r="HK4" s="273"/>
      <c r="HL4" s="273"/>
      <c r="HM4" s="272"/>
      <c r="HN4" s="273"/>
      <c r="HO4" s="273"/>
      <c r="HP4" s="273"/>
      <c r="HQ4" s="273"/>
      <c r="HR4" s="273"/>
      <c r="HS4" s="273"/>
      <c r="HT4" s="273"/>
      <c r="HU4" s="272"/>
      <c r="HV4" s="273"/>
      <c r="HW4" s="273"/>
      <c r="HX4" s="273"/>
      <c r="HY4" s="273"/>
      <c r="HZ4" s="273"/>
      <c r="IA4" s="273"/>
      <c r="IB4" s="273"/>
      <c r="IC4" s="272"/>
      <c r="ID4" s="273"/>
      <c r="IE4" s="273"/>
      <c r="IF4" s="273"/>
      <c r="IG4" s="273"/>
      <c r="IH4" s="273"/>
      <c r="II4" s="273"/>
      <c r="IJ4" s="273"/>
      <c r="IK4" s="272"/>
      <c r="IL4" s="273"/>
      <c r="IM4" s="273"/>
      <c r="IN4" s="273"/>
      <c r="IO4" s="273"/>
      <c r="IP4" s="273"/>
      <c r="IQ4" s="273"/>
      <c r="IR4" s="273"/>
      <c r="IS4" s="272"/>
      <c r="IT4" s="273"/>
      <c r="IU4" s="273"/>
      <c r="IV4" s="273"/>
    </row>
    <row r="5" spans="1:7" ht="15" customHeight="1">
      <c r="A5" s="289" t="s">
        <v>141</v>
      </c>
      <c r="B5" s="290"/>
      <c r="C5" s="290"/>
      <c r="D5" s="290"/>
      <c r="E5" s="290"/>
      <c r="F5" s="290"/>
      <c r="G5" s="291"/>
    </row>
    <row r="6" spans="1:7" ht="15">
      <c r="A6" s="292" t="s">
        <v>40</v>
      </c>
      <c r="B6" s="293"/>
      <c r="C6" s="293"/>
      <c r="D6" s="293"/>
      <c r="E6" s="293"/>
      <c r="F6" s="293"/>
      <c r="G6" s="294"/>
    </row>
    <row r="7" spans="1:7" ht="15">
      <c r="A7" s="292" t="s">
        <v>103</v>
      </c>
      <c r="B7" s="293"/>
      <c r="C7" s="293"/>
      <c r="D7" s="293"/>
      <c r="E7" s="293"/>
      <c r="F7" s="293"/>
      <c r="G7" s="294"/>
    </row>
    <row r="8" spans="1:7" ht="15">
      <c r="A8" s="122"/>
      <c r="B8" s="123"/>
      <c r="C8" s="123"/>
      <c r="D8" s="123"/>
      <c r="E8" s="123"/>
      <c r="F8" s="7"/>
      <c r="G8" s="124"/>
    </row>
    <row r="9" spans="1:7" ht="15" customHeight="1" thickBot="1">
      <c r="A9" s="6"/>
      <c r="B9" s="7"/>
      <c r="C9" s="7"/>
      <c r="D9" s="7"/>
      <c r="E9" s="7"/>
      <c r="F9" s="7"/>
      <c r="G9" s="125"/>
    </row>
    <row r="10" spans="1:7" ht="15" customHeight="1">
      <c r="A10" s="3"/>
      <c r="B10" s="4"/>
      <c r="C10" s="4"/>
      <c r="D10" s="4"/>
      <c r="E10" s="4"/>
      <c r="F10" s="5"/>
      <c r="G10" s="1" t="s">
        <v>13</v>
      </c>
    </row>
    <row r="11" spans="1:7" ht="15" customHeight="1" thickBot="1">
      <c r="A11" s="6"/>
      <c r="B11" s="7"/>
      <c r="C11" s="7"/>
      <c r="D11" s="7"/>
      <c r="E11" s="7"/>
      <c r="F11" s="8"/>
      <c r="G11" s="2"/>
    </row>
    <row r="12" spans="1:7" ht="15" customHeight="1">
      <c r="A12" s="23" t="s">
        <v>14</v>
      </c>
      <c r="B12" s="24"/>
      <c r="C12" s="24"/>
      <c r="D12" s="24"/>
      <c r="E12" s="24"/>
      <c r="F12" s="25"/>
      <c r="G12" s="210">
        <f>G14+G37+G46</f>
        <v>4248676.78</v>
      </c>
    </row>
    <row r="13" spans="1:7" ht="15" customHeight="1" thickBot="1">
      <c r="A13" s="26"/>
      <c r="B13" s="27"/>
      <c r="C13" s="27"/>
      <c r="D13" s="27"/>
      <c r="E13" s="27"/>
      <c r="F13" s="28"/>
      <c r="G13" s="72"/>
    </row>
    <row r="14" spans="1:7" ht="15" customHeight="1" thickBot="1">
      <c r="A14" s="238" t="s">
        <v>20</v>
      </c>
      <c r="B14" s="239"/>
      <c r="C14" s="239"/>
      <c r="D14" s="239"/>
      <c r="E14" s="239"/>
      <c r="F14" s="240"/>
      <c r="G14" s="78">
        <f>G15+G18+G20+G22+G33</f>
        <v>1885012.52</v>
      </c>
    </row>
    <row r="15" spans="1:7" ht="15" customHeight="1" thickBot="1">
      <c r="A15" s="67" t="s">
        <v>3</v>
      </c>
      <c r="B15" s="68" t="s">
        <v>0</v>
      </c>
      <c r="C15" s="68"/>
      <c r="D15" s="68"/>
      <c r="E15" s="68"/>
      <c r="F15" s="69"/>
      <c r="G15" s="78">
        <f>SUM(G16:G17)</f>
        <v>612000</v>
      </c>
    </row>
    <row r="16" spans="1:14" s="32" customFormat="1" ht="22.5" customHeight="1">
      <c r="A16" s="30"/>
      <c r="B16" s="126" t="s">
        <v>5</v>
      </c>
      <c r="C16" s="126" t="s">
        <v>25</v>
      </c>
      <c r="D16" s="126"/>
      <c r="E16" s="126" t="s">
        <v>132</v>
      </c>
      <c r="F16" s="295" t="s">
        <v>150</v>
      </c>
      <c r="G16" s="142">
        <f>50000*9</f>
        <v>450000</v>
      </c>
      <c r="N16" s="225"/>
    </row>
    <row r="17" spans="1:7" s="32" customFormat="1" ht="23.25" customHeight="1" thickBot="1">
      <c r="A17" s="30"/>
      <c r="B17" s="127" t="s">
        <v>6</v>
      </c>
      <c r="C17" s="312" t="s">
        <v>151</v>
      </c>
      <c r="D17" s="313"/>
      <c r="E17" s="127" t="s">
        <v>149</v>
      </c>
      <c r="F17" s="296"/>
      <c r="G17" s="143">
        <f>18000*9</f>
        <v>162000</v>
      </c>
    </row>
    <row r="18" spans="1:10" ht="15" customHeight="1" thickBot="1">
      <c r="A18" s="67" t="s">
        <v>35</v>
      </c>
      <c r="B18" s="68" t="s">
        <v>1</v>
      </c>
      <c r="C18" s="68"/>
      <c r="D18" s="68"/>
      <c r="E18" s="68"/>
      <c r="F18" s="69"/>
      <c r="G18" s="78">
        <f>G19</f>
        <v>184824</v>
      </c>
      <c r="J18" s="226"/>
    </row>
    <row r="19" spans="1:7" s="32" customFormat="1" ht="15.75" thickBot="1">
      <c r="A19" s="30"/>
      <c r="B19" s="128" t="s">
        <v>5</v>
      </c>
      <c r="C19" s="297" t="s">
        <v>15</v>
      </c>
      <c r="D19" s="297"/>
      <c r="E19" s="297"/>
      <c r="F19" s="129" t="s">
        <v>41</v>
      </c>
      <c r="G19" s="144">
        <f>G15*30.2%</f>
        <v>184824</v>
      </c>
    </row>
    <row r="20" spans="1:7" ht="15" customHeight="1" thickBot="1">
      <c r="A20" s="67" t="s">
        <v>21</v>
      </c>
      <c r="B20" s="68" t="s">
        <v>2</v>
      </c>
      <c r="C20" s="68"/>
      <c r="D20" s="68"/>
      <c r="E20" s="68"/>
      <c r="F20" s="69"/>
      <c r="G20" s="78">
        <f>SUM(G21:G21)</f>
        <v>6300</v>
      </c>
    </row>
    <row r="21" spans="1:7" ht="15" customHeight="1" thickBot="1">
      <c r="A21" s="6"/>
      <c r="B21" s="130" t="s">
        <v>5</v>
      </c>
      <c r="C21" s="298" t="s">
        <v>12</v>
      </c>
      <c r="D21" s="298"/>
      <c r="E21" s="298"/>
      <c r="F21" s="131" t="s">
        <v>42</v>
      </c>
      <c r="G21" s="145">
        <f>700*9</f>
        <v>6300</v>
      </c>
    </row>
    <row r="22" spans="1:7" ht="15" customHeight="1" thickBot="1">
      <c r="A22" s="132" t="s">
        <v>4</v>
      </c>
      <c r="B22" s="133" t="s">
        <v>45</v>
      </c>
      <c r="C22" s="133"/>
      <c r="D22" s="133"/>
      <c r="E22" s="133"/>
      <c r="F22" s="134"/>
      <c r="G22" s="78">
        <f>G23+G24+G25+G26+G27+G28+G29+G30+G31+G32</f>
        <v>364300</v>
      </c>
    </row>
    <row r="23" spans="1:7" ht="30" customHeight="1">
      <c r="A23" s="3"/>
      <c r="B23" s="135">
        <v>1</v>
      </c>
      <c r="C23" s="285" t="s">
        <v>10</v>
      </c>
      <c r="D23" s="285"/>
      <c r="E23" s="285"/>
      <c r="F23" s="166" t="s">
        <v>43</v>
      </c>
      <c r="G23" s="182">
        <v>12000</v>
      </c>
    </row>
    <row r="24" spans="1:7" ht="43.5" customHeight="1">
      <c r="A24" s="6"/>
      <c r="B24" s="136">
        <v>2</v>
      </c>
      <c r="C24" s="286" t="s">
        <v>17</v>
      </c>
      <c r="D24" s="286"/>
      <c r="E24" s="286"/>
      <c r="F24" s="167" t="s">
        <v>133</v>
      </c>
      <c r="G24" s="165">
        <v>10000</v>
      </c>
    </row>
    <row r="25" spans="1:7" ht="30">
      <c r="A25" s="148"/>
      <c r="B25" s="180">
        <v>3</v>
      </c>
      <c r="C25" s="286" t="s">
        <v>31</v>
      </c>
      <c r="D25" s="286"/>
      <c r="E25" s="286"/>
      <c r="F25" s="167" t="s">
        <v>120</v>
      </c>
      <c r="G25" s="165">
        <f>4*600*9</f>
        <v>21600</v>
      </c>
    </row>
    <row r="26" spans="1:7" ht="15" customHeight="1">
      <c r="A26" s="148"/>
      <c r="B26" s="136">
        <v>4</v>
      </c>
      <c r="C26" s="307" t="s">
        <v>18</v>
      </c>
      <c r="D26" s="307"/>
      <c r="E26" s="307"/>
      <c r="F26" s="168" t="s">
        <v>44</v>
      </c>
      <c r="G26" s="165">
        <v>3500</v>
      </c>
    </row>
    <row r="27" spans="1:7" s="32" customFormat="1" ht="15" customHeight="1">
      <c r="A27" s="149"/>
      <c r="B27" s="180">
        <v>5</v>
      </c>
      <c r="C27" s="308" t="s">
        <v>117</v>
      </c>
      <c r="D27" s="309"/>
      <c r="E27" s="310"/>
      <c r="F27" s="167" t="s">
        <v>46</v>
      </c>
      <c r="G27" s="165">
        <v>6000</v>
      </c>
    </row>
    <row r="28" spans="1:7" ht="30">
      <c r="A28" s="148"/>
      <c r="B28" s="136">
        <v>6</v>
      </c>
      <c r="C28" s="138" t="s">
        <v>38</v>
      </c>
      <c r="D28" s="138"/>
      <c r="E28" s="139"/>
      <c r="F28" s="167" t="s">
        <v>113</v>
      </c>
      <c r="G28" s="165">
        <f>5000*9</f>
        <v>45000</v>
      </c>
    </row>
    <row r="29" spans="1:7" ht="94.5" customHeight="1">
      <c r="A29" s="150"/>
      <c r="B29" s="180">
        <v>7</v>
      </c>
      <c r="C29" s="299" t="s">
        <v>8</v>
      </c>
      <c r="D29" s="299"/>
      <c r="E29" s="299"/>
      <c r="F29" s="179" t="s">
        <v>114</v>
      </c>
      <c r="G29" s="165">
        <f>(7500*9)+(1100*3)+2200+3200</f>
        <v>76200</v>
      </c>
    </row>
    <row r="30" spans="1:7" s="32" customFormat="1" ht="33" customHeight="1">
      <c r="A30" s="150"/>
      <c r="B30" s="137">
        <v>8</v>
      </c>
      <c r="C30" s="299" t="s">
        <v>104</v>
      </c>
      <c r="D30" s="299"/>
      <c r="E30" s="299"/>
      <c r="F30" s="171" t="s">
        <v>115</v>
      </c>
      <c r="G30" s="165">
        <f>8000*6</f>
        <v>48000</v>
      </c>
    </row>
    <row r="31" spans="1:7" s="32" customFormat="1" ht="60">
      <c r="A31" s="150"/>
      <c r="B31" s="178">
        <v>9</v>
      </c>
      <c r="C31" s="311" t="s">
        <v>105</v>
      </c>
      <c r="D31" s="311"/>
      <c r="E31" s="311"/>
      <c r="F31" s="181" t="s">
        <v>116</v>
      </c>
      <c r="G31" s="165">
        <v>100000</v>
      </c>
    </row>
    <row r="32" spans="1:7" s="32" customFormat="1" ht="30">
      <c r="A32" s="150"/>
      <c r="B32" s="137">
        <v>10</v>
      </c>
      <c r="C32" s="311" t="s">
        <v>30</v>
      </c>
      <c r="D32" s="311"/>
      <c r="E32" s="311"/>
      <c r="F32" s="169" t="s">
        <v>47</v>
      </c>
      <c r="G32" s="165">
        <f>2*21000</f>
        <v>42000</v>
      </c>
    </row>
    <row r="33" spans="1:7" ht="15" customHeight="1">
      <c r="A33" s="173" t="s">
        <v>9</v>
      </c>
      <c r="B33" s="174" t="s">
        <v>11</v>
      </c>
      <c r="C33" s="175"/>
      <c r="D33" s="175"/>
      <c r="E33" s="175"/>
      <c r="F33" s="176"/>
      <c r="G33" s="177">
        <f>G34+G35+G36</f>
        <v>717588.52</v>
      </c>
    </row>
    <row r="34" spans="1:7" ht="75">
      <c r="A34" s="170" t="s">
        <v>33</v>
      </c>
      <c r="B34" s="146" t="s">
        <v>5</v>
      </c>
      <c r="C34" s="304" t="s">
        <v>24</v>
      </c>
      <c r="D34" s="305"/>
      <c r="E34" s="306"/>
      <c r="F34" s="147" t="s">
        <v>48</v>
      </c>
      <c r="G34" s="165">
        <v>200000</v>
      </c>
    </row>
    <row r="35" spans="1:7" ht="60">
      <c r="A35" s="170"/>
      <c r="B35" s="137" t="s">
        <v>6</v>
      </c>
      <c r="C35" s="299" t="s">
        <v>34</v>
      </c>
      <c r="D35" s="299"/>
      <c r="E35" s="299"/>
      <c r="F35" s="179" t="s">
        <v>145</v>
      </c>
      <c r="G35" s="165">
        <v>79202.51999999999</v>
      </c>
    </row>
    <row r="36" spans="1:7" ht="45.75" thickBot="1">
      <c r="A36" s="150"/>
      <c r="B36" s="146" t="s">
        <v>142</v>
      </c>
      <c r="C36" s="316" t="s">
        <v>123</v>
      </c>
      <c r="D36" s="316"/>
      <c r="E36" s="316"/>
      <c r="F36" s="236" t="s">
        <v>155</v>
      </c>
      <c r="G36" s="187">
        <v>438386</v>
      </c>
    </row>
    <row r="37" spans="1:7" ht="19.5" thickBot="1">
      <c r="A37" s="238" t="s">
        <v>22</v>
      </c>
      <c r="B37" s="239"/>
      <c r="C37" s="239"/>
      <c r="D37" s="239"/>
      <c r="E37" s="239"/>
      <c r="F37" s="240"/>
      <c r="G37" s="78">
        <f>G39+G40+G41+G42+G43+G44+G45</f>
        <v>2344013.3</v>
      </c>
    </row>
    <row r="38" spans="1:7" ht="19.5" thickBot="1">
      <c r="A38" s="67" t="s">
        <v>7</v>
      </c>
      <c r="B38" s="68" t="s">
        <v>19</v>
      </c>
      <c r="C38" s="68"/>
      <c r="D38" s="68"/>
      <c r="E38" s="68"/>
      <c r="F38" s="68"/>
      <c r="G38" s="185"/>
    </row>
    <row r="39" spans="1:7" ht="45">
      <c r="A39" s="6"/>
      <c r="B39" s="183">
        <v>1</v>
      </c>
      <c r="C39" s="300" t="s">
        <v>32</v>
      </c>
      <c r="D39" s="300"/>
      <c r="E39" s="300"/>
      <c r="F39" s="184" t="s">
        <v>140</v>
      </c>
      <c r="G39" s="186">
        <v>959527.17</v>
      </c>
    </row>
    <row r="40" spans="1:7" ht="30">
      <c r="A40" s="6"/>
      <c r="B40" s="183">
        <v>2</v>
      </c>
      <c r="C40" s="274" t="s">
        <v>143</v>
      </c>
      <c r="D40" s="275"/>
      <c r="E40" s="276"/>
      <c r="F40" s="184" t="s">
        <v>144</v>
      </c>
      <c r="G40" s="186">
        <v>1081865.35</v>
      </c>
    </row>
    <row r="41" spans="1:7" s="32" customFormat="1" ht="75" customHeight="1">
      <c r="A41" s="30"/>
      <c r="B41" s="178">
        <v>3</v>
      </c>
      <c r="C41" s="301" t="s">
        <v>77</v>
      </c>
      <c r="D41" s="302"/>
      <c r="E41" s="303"/>
      <c r="F41" s="141" t="s">
        <v>84</v>
      </c>
      <c r="G41" s="187">
        <v>54500</v>
      </c>
    </row>
    <row r="42" spans="1:7" s="32" customFormat="1" ht="15" customHeight="1">
      <c r="A42" s="150"/>
      <c r="B42" s="183">
        <v>4</v>
      </c>
      <c r="C42" s="318" t="s">
        <v>107</v>
      </c>
      <c r="D42" s="318"/>
      <c r="E42" s="318"/>
      <c r="F42" s="229" t="s">
        <v>108</v>
      </c>
      <c r="G42" s="187">
        <f>37000-14909.22</f>
        <v>22090.78</v>
      </c>
    </row>
    <row r="43" spans="1:7" s="32" customFormat="1" ht="15" customHeight="1">
      <c r="A43" s="150"/>
      <c r="B43" s="178">
        <v>5</v>
      </c>
      <c r="C43" s="319" t="s">
        <v>118</v>
      </c>
      <c r="D43" s="319"/>
      <c r="E43" s="319"/>
      <c r="F43" s="230" t="s">
        <v>119</v>
      </c>
      <c r="G43" s="187">
        <v>42000</v>
      </c>
    </row>
    <row r="44" spans="1:7" s="32" customFormat="1" ht="15" customHeight="1">
      <c r="A44" s="150"/>
      <c r="B44" s="183">
        <v>6</v>
      </c>
      <c r="C44" s="319" t="s">
        <v>98</v>
      </c>
      <c r="D44" s="319"/>
      <c r="E44" s="319"/>
      <c r="F44" s="169" t="s">
        <v>99</v>
      </c>
      <c r="G44" s="187">
        <v>134030</v>
      </c>
    </row>
    <row r="45" spans="1:7" s="32" customFormat="1" ht="60">
      <c r="A45" s="150"/>
      <c r="B45" s="178">
        <v>7</v>
      </c>
      <c r="C45" s="317" t="s">
        <v>121</v>
      </c>
      <c r="D45" s="317"/>
      <c r="E45" s="317"/>
      <c r="F45" s="140" t="s">
        <v>122</v>
      </c>
      <c r="G45" s="187">
        <v>50000</v>
      </c>
    </row>
    <row r="46" spans="1:7" ht="19.5" thickBot="1">
      <c r="A46" s="252" t="s">
        <v>126</v>
      </c>
      <c r="B46" s="287"/>
      <c r="C46" s="287"/>
      <c r="D46" s="287"/>
      <c r="E46" s="287"/>
      <c r="F46" s="288"/>
      <c r="G46" s="198">
        <f>SUM(G47:G48)</f>
        <v>19650.96</v>
      </c>
    </row>
    <row r="47" spans="1:7" ht="23.25" customHeight="1">
      <c r="A47" s="3"/>
      <c r="B47" s="197">
        <v>1</v>
      </c>
      <c r="C47" s="314" t="s">
        <v>23</v>
      </c>
      <c r="D47" s="314"/>
      <c r="E47" s="314"/>
      <c r="F47" s="130" t="s">
        <v>131</v>
      </c>
      <c r="G47" s="207">
        <v>17890.96</v>
      </c>
    </row>
    <row r="48" spans="1:7" ht="45.75" thickBot="1">
      <c r="A48" s="212"/>
      <c r="B48" s="213">
        <v>2</v>
      </c>
      <c r="C48" s="315" t="s">
        <v>127</v>
      </c>
      <c r="D48" s="315"/>
      <c r="E48" s="315"/>
      <c r="F48" s="208" t="s">
        <v>130</v>
      </c>
      <c r="G48" s="209">
        <v>1760</v>
      </c>
    </row>
  </sheetData>
  <sheetProtection/>
  <mergeCells count="99">
    <mergeCell ref="C17:D17"/>
    <mergeCell ref="C32:E32"/>
    <mergeCell ref="C47:E47"/>
    <mergeCell ref="C48:E48"/>
    <mergeCell ref="C36:E36"/>
    <mergeCell ref="C45:E45"/>
    <mergeCell ref="C42:E42"/>
    <mergeCell ref="C43:E43"/>
    <mergeCell ref="C44:E44"/>
    <mergeCell ref="A37:F37"/>
    <mergeCell ref="C39:E39"/>
    <mergeCell ref="C41:E41"/>
    <mergeCell ref="C34:E34"/>
    <mergeCell ref="C25:E25"/>
    <mergeCell ref="C26:E26"/>
    <mergeCell ref="C27:E27"/>
    <mergeCell ref="C29:E29"/>
    <mergeCell ref="C30:E30"/>
    <mergeCell ref="C31:E31"/>
    <mergeCell ref="CO4:CV4"/>
    <mergeCell ref="A46:F46"/>
    <mergeCell ref="A5:G5"/>
    <mergeCell ref="A6:G6"/>
    <mergeCell ref="A7:G7"/>
    <mergeCell ref="A14:F14"/>
    <mergeCell ref="F16:F17"/>
    <mergeCell ref="C19:E19"/>
    <mergeCell ref="C21:E21"/>
    <mergeCell ref="C35:E35"/>
    <mergeCell ref="FI4:FP4"/>
    <mergeCell ref="FQ4:FX4"/>
    <mergeCell ref="FY4:GF4"/>
    <mergeCell ref="GG4:GN4"/>
    <mergeCell ref="C23:E23"/>
    <mergeCell ref="C24:E24"/>
    <mergeCell ref="DM4:DT4"/>
    <mergeCell ref="DU4:EB4"/>
    <mergeCell ref="EC4:EJ4"/>
    <mergeCell ref="EK4:ER4"/>
    <mergeCell ref="IS4:IV4"/>
    <mergeCell ref="DE4:DL4"/>
    <mergeCell ref="U4:AB4"/>
    <mergeCell ref="AC4:AJ4"/>
    <mergeCell ref="AK4:AR4"/>
    <mergeCell ref="AS4:AZ4"/>
    <mergeCell ref="BA4:BH4"/>
    <mergeCell ref="BI4:BP4"/>
    <mergeCell ref="BQ4:BX4"/>
    <mergeCell ref="GO4:GV4"/>
    <mergeCell ref="IK3:IR3"/>
    <mergeCell ref="FQ3:FX3"/>
    <mergeCell ref="FY3:GF3"/>
    <mergeCell ref="GG3:GN3"/>
    <mergeCell ref="CW3:DD3"/>
    <mergeCell ref="IK4:IR4"/>
    <mergeCell ref="GW4:HD4"/>
    <mergeCell ref="HE4:HL4"/>
    <mergeCell ref="HM4:HT4"/>
    <mergeCell ref="HU4:IB4"/>
    <mergeCell ref="HU3:IB3"/>
    <mergeCell ref="IC3:IJ3"/>
    <mergeCell ref="CW4:DD4"/>
    <mergeCell ref="H4:L4"/>
    <mergeCell ref="M4:T4"/>
    <mergeCell ref="CG3:CN3"/>
    <mergeCell ref="CO3:CV3"/>
    <mergeCell ref="IC4:IJ4"/>
    <mergeCell ref="ES4:EZ4"/>
    <mergeCell ref="FA4:FH4"/>
    <mergeCell ref="A1:G1"/>
    <mergeCell ref="A2:G2"/>
    <mergeCell ref="A3:G3"/>
    <mergeCell ref="H3:L3"/>
    <mergeCell ref="M3:T3"/>
    <mergeCell ref="IS3:IV3"/>
    <mergeCell ref="GO3:GV3"/>
    <mergeCell ref="GW3:HD3"/>
    <mergeCell ref="HE3:HL3"/>
    <mergeCell ref="HM3:HT3"/>
    <mergeCell ref="FA3:FH3"/>
    <mergeCell ref="FI3:FP3"/>
    <mergeCell ref="BA3:BH3"/>
    <mergeCell ref="BI3:BP3"/>
    <mergeCell ref="BQ3:BX3"/>
    <mergeCell ref="BY3:CF3"/>
    <mergeCell ref="DE3:DL3"/>
    <mergeCell ref="DM3:DT3"/>
    <mergeCell ref="DU3:EB3"/>
    <mergeCell ref="EC3:EJ3"/>
    <mergeCell ref="U3:AB3"/>
    <mergeCell ref="AC3:AJ3"/>
    <mergeCell ref="AK3:AR3"/>
    <mergeCell ref="AS3:AZ3"/>
    <mergeCell ref="C40:E40"/>
    <mergeCell ref="ES3:EZ3"/>
    <mergeCell ref="EK3:ER3"/>
    <mergeCell ref="A4:G4"/>
    <mergeCell ref="BY4:CF4"/>
    <mergeCell ref="CG4:CN4"/>
  </mergeCells>
  <printOptions/>
  <pageMargins left="0.7" right="0.7" top="0.75" bottom="0.75" header="0.3" footer="0.3"/>
  <pageSetup horizontalDpi="180" verticalDpi="18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49.00390625" style="0" customWidth="1"/>
    <col min="6" max="6" width="10.57421875" style="0" bestFit="1" customWidth="1"/>
  </cols>
  <sheetData>
    <row r="1" spans="2:6" ht="15">
      <c r="B1" s="323" t="s">
        <v>63</v>
      </c>
      <c r="C1" s="323"/>
      <c r="D1" s="323"/>
      <c r="E1" s="323"/>
      <c r="F1" s="323"/>
    </row>
    <row r="2" spans="1:6" ht="30">
      <c r="A2" s="154" t="s">
        <v>62</v>
      </c>
      <c r="B2" s="153" t="s">
        <v>61</v>
      </c>
      <c r="C2" s="153" t="s">
        <v>60</v>
      </c>
      <c r="D2" s="153" t="s">
        <v>59</v>
      </c>
      <c r="E2" s="153" t="s">
        <v>58</v>
      </c>
      <c r="F2" s="153" t="s">
        <v>57</v>
      </c>
    </row>
    <row r="3" spans="1:6" ht="15">
      <c r="A3" s="324" t="s">
        <v>56</v>
      </c>
      <c r="B3" s="325"/>
      <c r="C3" s="325"/>
      <c r="D3" s="325"/>
      <c r="E3" s="325"/>
      <c r="F3" s="326"/>
    </row>
    <row r="4" spans="1:6" ht="15">
      <c r="A4" s="152">
        <v>1</v>
      </c>
      <c r="B4" s="152" t="s">
        <v>89</v>
      </c>
      <c r="C4" s="152" t="s">
        <v>52</v>
      </c>
      <c r="D4" s="152">
        <v>20</v>
      </c>
      <c r="E4" s="152">
        <v>1000</v>
      </c>
      <c r="F4" s="152">
        <f>D4*E4</f>
        <v>20000</v>
      </c>
    </row>
    <row r="5" spans="1:6" ht="15">
      <c r="A5" s="320" t="s">
        <v>55</v>
      </c>
      <c r="B5" s="321"/>
      <c r="C5" s="321"/>
      <c r="D5" s="321"/>
      <c r="E5" s="322"/>
      <c r="F5" s="151">
        <f>SUM(F4:F4)</f>
        <v>20000</v>
      </c>
    </row>
    <row r="6" spans="1:6" ht="15">
      <c r="A6" s="324" t="s">
        <v>54</v>
      </c>
      <c r="B6" s="325"/>
      <c r="C6" s="325"/>
      <c r="D6" s="325"/>
      <c r="E6" s="325"/>
      <c r="F6" s="326"/>
    </row>
    <row r="7" spans="1:6" ht="15">
      <c r="A7" s="152">
        <v>1</v>
      </c>
      <c r="B7" s="152" t="s">
        <v>53</v>
      </c>
      <c r="C7" s="152" t="s">
        <v>52</v>
      </c>
      <c r="D7" s="152">
        <v>20</v>
      </c>
      <c r="E7" s="152">
        <v>950</v>
      </c>
      <c r="F7" s="152">
        <f>D7*E7</f>
        <v>19000</v>
      </c>
    </row>
    <row r="8" spans="1:6" ht="15">
      <c r="A8" s="320" t="s">
        <v>51</v>
      </c>
      <c r="B8" s="321"/>
      <c r="C8" s="321"/>
      <c r="D8" s="321"/>
      <c r="E8" s="322"/>
      <c r="F8" s="151">
        <f>SUM(F7:F7)</f>
        <v>19000</v>
      </c>
    </row>
    <row r="9" spans="1:6" ht="15">
      <c r="A9" s="320" t="s">
        <v>50</v>
      </c>
      <c r="B9" s="321"/>
      <c r="C9" s="321"/>
      <c r="D9" s="321"/>
      <c r="E9" s="322"/>
      <c r="F9" s="151">
        <v>3000</v>
      </c>
    </row>
    <row r="10" spans="1:6" ht="15">
      <c r="A10" s="320" t="s">
        <v>49</v>
      </c>
      <c r="B10" s="321"/>
      <c r="C10" s="321"/>
      <c r="D10" s="321"/>
      <c r="E10" s="322"/>
      <c r="F10" s="151">
        <f>F5+F8+F9</f>
        <v>42000</v>
      </c>
    </row>
    <row r="13" ht="15">
      <c r="B13" t="s">
        <v>97</v>
      </c>
    </row>
  </sheetData>
  <sheetProtection/>
  <mergeCells count="7">
    <mergeCell ref="A10:E10"/>
    <mergeCell ref="B1:F1"/>
    <mergeCell ref="A3:F3"/>
    <mergeCell ref="A6:F6"/>
    <mergeCell ref="A5:E5"/>
    <mergeCell ref="A8:E8"/>
    <mergeCell ref="A9:E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2" max="2" width="54.8515625" style="0" customWidth="1"/>
    <col min="6" max="6" width="18.140625" style="0" bestFit="1" customWidth="1"/>
    <col min="8" max="9" width="10.421875" style="0" bestFit="1" customWidth="1"/>
  </cols>
  <sheetData>
    <row r="1" spans="1:6" ht="15">
      <c r="A1" s="331" t="s">
        <v>62</v>
      </c>
      <c r="B1" s="331" t="s">
        <v>74</v>
      </c>
      <c r="C1" s="331" t="s">
        <v>73</v>
      </c>
      <c r="D1" s="331" t="s">
        <v>59</v>
      </c>
      <c r="E1" s="330" t="s">
        <v>72</v>
      </c>
      <c r="F1" s="330" t="s">
        <v>71</v>
      </c>
    </row>
    <row r="2" spans="1:6" ht="15">
      <c r="A2" s="331"/>
      <c r="B2" s="331"/>
      <c r="C2" s="331"/>
      <c r="D2" s="331"/>
      <c r="E2" s="330"/>
      <c r="F2" s="330"/>
    </row>
    <row r="3" spans="1:6" ht="15">
      <c r="A3" s="328" t="s">
        <v>70</v>
      </c>
      <c r="B3" s="328"/>
      <c r="C3" s="328"/>
      <c r="D3" s="328"/>
      <c r="E3" s="328"/>
      <c r="F3" s="328"/>
    </row>
    <row r="4" spans="1:6" ht="15">
      <c r="A4" s="160">
        <v>1</v>
      </c>
      <c r="B4" s="159" t="s">
        <v>79</v>
      </c>
      <c r="C4" s="158" t="s">
        <v>52</v>
      </c>
      <c r="D4" s="157">
        <v>1</v>
      </c>
      <c r="E4" s="157">
        <v>20000</v>
      </c>
      <c r="F4" s="156">
        <f>D4*E4</f>
        <v>20000</v>
      </c>
    </row>
    <row r="5" spans="1:6" ht="15">
      <c r="A5" s="160">
        <v>2</v>
      </c>
      <c r="B5" s="159" t="s">
        <v>80</v>
      </c>
      <c r="C5" s="158" t="s">
        <v>81</v>
      </c>
      <c r="D5" s="157">
        <v>0.5</v>
      </c>
      <c r="E5" s="157">
        <v>30000</v>
      </c>
      <c r="F5" s="156">
        <f>D5*E5</f>
        <v>15000</v>
      </c>
    </row>
    <row r="6" spans="1:6" ht="15">
      <c r="A6" s="160">
        <v>3</v>
      </c>
      <c r="B6" s="159" t="s">
        <v>82</v>
      </c>
      <c r="C6" s="158" t="s">
        <v>69</v>
      </c>
      <c r="D6" s="157">
        <v>1</v>
      </c>
      <c r="E6" s="157">
        <v>5000</v>
      </c>
      <c r="F6" s="156">
        <f>D6*E6</f>
        <v>5000</v>
      </c>
    </row>
    <row r="7" spans="1:6" ht="15">
      <c r="A7" s="327" t="s">
        <v>68</v>
      </c>
      <c r="B7" s="327"/>
      <c r="C7" s="327"/>
      <c r="D7" s="327"/>
      <c r="E7" s="327"/>
      <c r="F7" s="155">
        <f>SUM(F4:F6)</f>
        <v>40000</v>
      </c>
    </row>
    <row r="8" spans="1:6" ht="15">
      <c r="A8" s="328" t="s">
        <v>67</v>
      </c>
      <c r="B8" s="328"/>
      <c r="C8" s="328"/>
      <c r="D8" s="328"/>
      <c r="E8" s="328"/>
      <c r="F8" s="328"/>
    </row>
    <row r="9" spans="1:6" ht="15">
      <c r="A9" s="160">
        <v>1</v>
      </c>
      <c r="B9" s="163" t="s">
        <v>78</v>
      </c>
      <c r="C9" s="163" t="s">
        <v>52</v>
      </c>
      <c r="D9" s="163">
        <v>1</v>
      </c>
      <c r="E9" s="163">
        <v>5500</v>
      </c>
      <c r="F9" s="156">
        <f>D9*E9</f>
        <v>5500</v>
      </c>
    </row>
    <row r="10" spans="1:9" ht="30">
      <c r="A10" s="160">
        <v>2</v>
      </c>
      <c r="B10" s="163" t="s">
        <v>75</v>
      </c>
      <c r="C10" s="163" t="s">
        <v>52</v>
      </c>
      <c r="D10" s="163">
        <v>2</v>
      </c>
      <c r="E10" s="163">
        <v>3000</v>
      </c>
      <c r="F10" s="156">
        <f>D10*E10</f>
        <v>6000</v>
      </c>
      <c r="H10" s="162"/>
      <c r="I10" s="162"/>
    </row>
    <row r="11" spans="1:9" ht="15">
      <c r="A11" s="160">
        <v>8</v>
      </c>
      <c r="B11" s="163" t="s">
        <v>83</v>
      </c>
      <c r="C11" s="163" t="s">
        <v>76</v>
      </c>
      <c r="D11" s="163">
        <v>50</v>
      </c>
      <c r="E11" s="163">
        <v>60</v>
      </c>
      <c r="F11" s="156">
        <f>D11*E11</f>
        <v>3000</v>
      </c>
      <c r="H11" s="162"/>
      <c r="I11" s="162"/>
    </row>
    <row r="12" spans="1:9" ht="15">
      <c r="A12" s="329" t="s">
        <v>65</v>
      </c>
      <c r="B12" s="329"/>
      <c r="C12" s="329"/>
      <c r="D12" s="329"/>
      <c r="E12" s="329"/>
      <c r="F12" s="155">
        <f>SUM(F9:F11)</f>
        <v>14500</v>
      </c>
      <c r="H12" s="161"/>
      <c r="I12" s="161"/>
    </row>
    <row r="13" spans="1:6" ht="15">
      <c r="A13" s="329" t="s">
        <v>64</v>
      </c>
      <c r="B13" s="329"/>
      <c r="C13" s="329"/>
      <c r="D13" s="329"/>
      <c r="E13" s="329"/>
      <c r="F13" s="155">
        <f>F7+F12</f>
        <v>54500</v>
      </c>
    </row>
    <row r="17" ht="15">
      <c r="B17" t="s">
        <v>95</v>
      </c>
    </row>
    <row r="18" ht="15">
      <c r="B18" t="s">
        <v>96</v>
      </c>
    </row>
  </sheetData>
  <sheetProtection/>
  <mergeCells count="11">
    <mergeCell ref="A3:F3"/>
    <mergeCell ref="A7:E7"/>
    <mergeCell ref="A8:F8"/>
    <mergeCell ref="A12:E12"/>
    <mergeCell ref="F1:F2"/>
    <mergeCell ref="A13:E13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8515625" style="0" bestFit="1" customWidth="1"/>
    <col min="2" max="2" width="50.421875" style="0" bestFit="1" customWidth="1"/>
    <col min="3" max="3" width="10.421875" style="0" bestFit="1" customWidth="1"/>
    <col min="5" max="5" width="11.140625" style="0" customWidth="1"/>
    <col min="6" max="6" width="18.140625" style="0" bestFit="1" customWidth="1"/>
  </cols>
  <sheetData>
    <row r="1" spans="1:6" ht="15">
      <c r="A1" s="331" t="s">
        <v>62</v>
      </c>
      <c r="B1" s="331" t="s">
        <v>74</v>
      </c>
      <c r="C1" s="331" t="s">
        <v>73</v>
      </c>
      <c r="D1" s="331" t="s">
        <v>59</v>
      </c>
      <c r="E1" s="330" t="s">
        <v>72</v>
      </c>
      <c r="F1" s="330" t="s">
        <v>71</v>
      </c>
    </row>
    <row r="2" spans="1:6" ht="15">
      <c r="A2" s="331"/>
      <c r="B2" s="331"/>
      <c r="C2" s="331"/>
      <c r="D2" s="331"/>
      <c r="E2" s="330"/>
      <c r="F2" s="330"/>
    </row>
    <row r="3" spans="1:6" ht="15">
      <c r="A3" s="328" t="s">
        <v>70</v>
      </c>
      <c r="B3" s="328"/>
      <c r="C3" s="328"/>
      <c r="D3" s="328"/>
      <c r="E3" s="328"/>
      <c r="F3" s="328"/>
    </row>
    <row r="4" spans="1:6" ht="15">
      <c r="A4" s="160">
        <v>1</v>
      </c>
      <c r="B4" s="159" t="s">
        <v>87</v>
      </c>
      <c r="C4" s="158" t="s">
        <v>76</v>
      </c>
      <c r="D4" s="157">
        <v>40</v>
      </c>
      <c r="E4" s="157">
        <v>2000</v>
      </c>
      <c r="F4" s="156">
        <f>D4*E4</f>
        <v>80000</v>
      </c>
    </row>
    <row r="5" spans="1:6" ht="15">
      <c r="A5" s="327" t="s">
        <v>68</v>
      </c>
      <c r="B5" s="327"/>
      <c r="C5" s="327"/>
      <c r="D5" s="327"/>
      <c r="E5" s="327"/>
      <c r="F5" s="155">
        <f>SUM(F4:F4)</f>
        <v>80000</v>
      </c>
    </row>
    <row r="6" spans="1:6" ht="15" customHeight="1">
      <c r="A6" s="328" t="s">
        <v>67</v>
      </c>
      <c r="B6" s="328"/>
      <c r="C6" s="328"/>
      <c r="D6" s="328"/>
      <c r="E6" s="328"/>
      <c r="F6" s="328"/>
    </row>
    <row r="7" spans="1:6" ht="15">
      <c r="A7" s="160">
        <v>1</v>
      </c>
      <c r="B7" s="152" t="s">
        <v>53</v>
      </c>
      <c r="C7" s="163" t="s">
        <v>52</v>
      </c>
      <c r="D7" s="163">
        <v>17</v>
      </c>
      <c r="E7" s="163">
        <v>950</v>
      </c>
      <c r="F7" s="156">
        <f>D7*E7</f>
        <v>16150</v>
      </c>
    </row>
    <row r="8" spans="1:6" ht="30">
      <c r="A8" s="160">
        <v>2</v>
      </c>
      <c r="B8" s="163" t="s">
        <v>85</v>
      </c>
      <c r="C8" s="163" t="s">
        <v>52</v>
      </c>
      <c r="D8" s="163">
        <v>16</v>
      </c>
      <c r="E8" s="163">
        <v>2000</v>
      </c>
      <c r="F8" s="156">
        <f>D8*E8</f>
        <v>32000</v>
      </c>
    </row>
    <row r="9" spans="1:6" ht="15">
      <c r="A9" s="160">
        <v>3</v>
      </c>
      <c r="B9" s="163" t="s">
        <v>86</v>
      </c>
      <c r="C9" s="163" t="s">
        <v>66</v>
      </c>
      <c r="D9" s="163">
        <v>32</v>
      </c>
      <c r="E9" s="163">
        <v>90</v>
      </c>
      <c r="F9" s="156">
        <f>D9*E9</f>
        <v>2880</v>
      </c>
    </row>
    <row r="10" spans="1:6" ht="14.25" customHeight="1">
      <c r="A10" s="160">
        <v>4</v>
      </c>
      <c r="B10" s="163" t="s">
        <v>88</v>
      </c>
      <c r="C10" s="163" t="s">
        <v>69</v>
      </c>
      <c r="D10" s="163">
        <v>1</v>
      </c>
      <c r="E10" s="163">
        <v>3000</v>
      </c>
      <c r="F10" s="156">
        <f>D10*E10</f>
        <v>3000</v>
      </c>
    </row>
    <row r="11" spans="1:6" ht="15">
      <c r="A11" s="329" t="s">
        <v>65</v>
      </c>
      <c r="B11" s="329"/>
      <c r="C11" s="329"/>
      <c r="D11" s="329"/>
      <c r="E11" s="329"/>
      <c r="F11" s="155">
        <f>SUM(F7:F10)</f>
        <v>54030</v>
      </c>
    </row>
    <row r="12" spans="1:6" ht="15">
      <c r="A12" s="329" t="s">
        <v>64</v>
      </c>
      <c r="B12" s="329"/>
      <c r="C12" s="329"/>
      <c r="D12" s="329"/>
      <c r="E12" s="329"/>
      <c r="F12" s="155">
        <f>F5+F11</f>
        <v>134030</v>
      </c>
    </row>
    <row r="14" ht="15">
      <c r="B14" t="s">
        <v>93</v>
      </c>
    </row>
    <row r="15" ht="15">
      <c r="B15" t="s">
        <v>94</v>
      </c>
    </row>
  </sheetData>
  <sheetProtection/>
  <mergeCells count="11">
    <mergeCell ref="A6:F6"/>
    <mergeCell ref="A11:E11"/>
    <mergeCell ref="A12:E12"/>
    <mergeCell ref="F1:F2"/>
    <mergeCell ref="A1:A2"/>
    <mergeCell ref="B1:B2"/>
    <mergeCell ref="C1:C2"/>
    <mergeCell ref="D1:D2"/>
    <mergeCell ref="E1:E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52.140625" style="0" customWidth="1"/>
    <col min="4" max="4" width="7.8515625" style="0" bestFit="1" customWidth="1"/>
    <col min="6" max="6" width="18.140625" style="0" bestFit="1" customWidth="1"/>
  </cols>
  <sheetData>
    <row r="1" spans="1:6" ht="15">
      <c r="A1" s="331" t="s">
        <v>62</v>
      </c>
      <c r="B1" s="331" t="s">
        <v>74</v>
      </c>
      <c r="C1" s="331" t="s">
        <v>73</v>
      </c>
      <c r="D1" s="331" t="s">
        <v>59</v>
      </c>
      <c r="E1" s="330" t="s">
        <v>72</v>
      </c>
      <c r="F1" s="330" t="s">
        <v>71</v>
      </c>
    </row>
    <row r="2" spans="1:6" ht="15">
      <c r="A2" s="331"/>
      <c r="B2" s="331"/>
      <c r="C2" s="331"/>
      <c r="D2" s="331"/>
      <c r="E2" s="330"/>
      <c r="F2" s="330"/>
    </row>
    <row r="3" spans="1:6" ht="15">
      <c r="A3" s="328" t="s">
        <v>70</v>
      </c>
      <c r="B3" s="328"/>
      <c r="C3" s="328"/>
      <c r="D3" s="328"/>
      <c r="E3" s="328"/>
      <c r="F3" s="328"/>
    </row>
    <row r="4" spans="1:6" ht="15">
      <c r="A4" s="160">
        <v>1</v>
      </c>
      <c r="B4" s="159" t="s">
        <v>148</v>
      </c>
      <c r="C4" s="158" t="s">
        <v>69</v>
      </c>
      <c r="D4" s="157">
        <v>1</v>
      </c>
      <c r="E4" s="157">
        <v>9000</v>
      </c>
      <c r="F4" s="156">
        <v>9000</v>
      </c>
    </row>
    <row r="5" spans="1:6" ht="15">
      <c r="A5" s="327" t="s">
        <v>68</v>
      </c>
      <c r="B5" s="327"/>
      <c r="C5" s="327"/>
      <c r="D5" s="327"/>
      <c r="E5" s="327"/>
      <c r="F5" s="155">
        <f>SUM(F4:F4)</f>
        <v>9000</v>
      </c>
    </row>
    <row r="6" spans="1:6" ht="15">
      <c r="A6" s="328" t="s">
        <v>67</v>
      </c>
      <c r="B6" s="328"/>
      <c r="C6" s="328"/>
      <c r="D6" s="328"/>
      <c r="E6" s="328"/>
      <c r="F6" s="328"/>
    </row>
    <row r="7" spans="1:6" ht="15">
      <c r="A7" s="160">
        <v>1</v>
      </c>
      <c r="B7" s="152" t="s">
        <v>90</v>
      </c>
      <c r="C7" s="163" t="s">
        <v>52</v>
      </c>
      <c r="D7" s="163">
        <v>4</v>
      </c>
      <c r="E7" s="163">
        <v>2000</v>
      </c>
      <c r="F7" s="156">
        <f>D7*E7</f>
        <v>8000</v>
      </c>
    </row>
    <row r="8" spans="1:6" ht="15">
      <c r="A8" s="160">
        <v>2</v>
      </c>
      <c r="B8" s="163" t="s">
        <v>91</v>
      </c>
      <c r="C8" s="163"/>
      <c r="D8" s="163"/>
      <c r="E8" s="235"/>
      <c r="F8" s="156">
        <v>5090.78</v>
      </c>
    </row>
    <row r="9" spans="1:6" ht="15">
      <c r="A9" s="329" t="s">
        <v>65</v>
      </c>
      <c r="B9" s="329"/>
      <c r="C9" s="329"/>
      <c r="D9" s="329"/>
      <c r="E9" s="329"/>
      <c r="F9" s="155">
        <f>SUM(F7:F8)</f>
        <v>13090.779999999999</v>
      </c>
    </row>
    <row r="10" spans="1:6" ht="15">
      <c r="A10" s="329" t="s">
        <v>64</v>
      </c>
      <c r="B10" s="329"/>
      <c r="C10" s="329"/>
      <c r="D10" s="329"/>
      <c r="E10" s="329"/>
      <c r="F10" s="155">
        <f>F5+F9</f>
        <v>22090.78</v>
      </c>
    </row>
    <row r="12" ht="15">
      <c r="B12" t="s">
        <v>92</v>
      </c>
    </row>
  </sheetData>
  <sheetProtection/>
  <mergeCells count="11">
    <mergeCell ref="A6:F6"/>
    <mergeCell ref="A9:E9"/>
    <mergeCell ref="A10:E10"/>
    <mergeCell ref="F1:F2"/>
    <mergeCell ref="A1:A2"/>
    <mergeCell ref="B1:B2"/>
    <mergeCell ref="C1:C2"/>
    <mergeCell ref="D1:D2"/>
    <mergeCell ref="E1:E2"/>
    <mergeCell ref="A3:F3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2017-03-17T13:44:48Z</cp:lastPrinted>
  <dcterms:created xsi:type="dcterms:W3CDTF">2013-10-10T20:32:20Z</dcterms:created>
  <dcterms:modified xsi:type="dcterms:W3CDTF">2022-05-27T09:12:17Z</dcterms:modified>
  <cp:category/>
  <cp:version/>
  <cp:contentType/>
  <cp:contentStatus/>
</cp:coreProperties>
</file>